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8175" windowHeight="5610" firstSheet="8" activeTab="8"/>
  </bookViews>
  <sheets>
    <sheet name="CALCUL PUNCTAJ CT 2018" sheetId="1" r:id="rId1"/>
    <sheet name="CALCUL  DUPA IESIRE GIMED" sheetId="2" r:id="rId2"/>
    <sheet name="CALCUL PUNCTAJ RECTIF NOE 2018" sheetId="3" r:id="rId3"/>
    <sheet name="REALIZAT NOE2018" sheetId="4" r:id="rId4"/>
    <sheet name="punctaj la 01AUG 2019 -CONTRACT" sheetId="5" r:id="rId5"/>
    <sheet name="BUGET ALOCAT 2019 RECA" sheetId="6" r:id="rId6"/>
    <sheet name="REPARTIZ BUGET AUG-DEC" sheetId="7" r:id="rId7"/>
    <sheet name="punctaj reca cu semnaturi" sheetId="8" r:id="rId8"/>
    <sheet name="SAIT 2020 RECA" sheetId="9" r:id="rId9"/>
  </sheets>
  <definedNames/>
  <calcPr fullCalcOnLoad="1"/>
</workbook>
</file>

<file path=xl/sharedStrings.xml><?xml version="1.0" encoding="utf-8"?>
<sst xmlns="http://schemas.openxmlformats.org/spreadsheetml/2006/main" count="243" uniqueCount="118">
  <si>
    <t>SC VIVO MAR SRL</t>
  </si>
  <si>
    <t>SC TONUS PLUS SRL</t>
  </si>
  <si>
    <t>SC MOBIL MED SRL</t>
  </si>
  <si>
    <t>SC ALEX MEDICA BFT SRL</t>
  </si>
  <si>
    <t xml:space="preserve">CT </t>
  </si>
  <si>
    <t xml:space="preserve">SP. CLINIC  JUDETEAN ILFOV </t>
  </si>
  <si>
    <t xml:space="preserve">SC. CHIAJNA MEDICAL SRL-RECA </t>
  </si>
  <si>
    <t xml:space="preserve">DENUMIRE FURNIZOR </t>
  </si>
  <si>
    <t>SC. GHENCEA MEDICAL CENTER RECA</t>
  </si>
  <si>
    <t>SC GIMED SRL</t>
  </si>
  <si>
    <t>SC TIBERIUS SPA RESORT SRL</t>
  </si>
  <si>
    <t>SPITALUL BALACEANCA</t>
  </si>
  <si>
    <t>TOTAL PUNCTE</t>
  </si>
  <si>
    <t>BUGET</t>
  </si>
  <si>
    <t>nr pct</t>
  </si>
  <si>
    <t>total crit</t>
  </si>
  <si>
    <t>total crt</t>
  </si>
  <si>
    <t>siui</t>
  </si>
  <si>
    <t>EVAL APARATURA=50%</t>
  </si>
  <si>
    <t>EVAL  PERSONAL=50%</t>
  </si>
  <si>
    <t xml:space="preserve">CALCUL PUNCTAJ RECA APR- DEC 2018  </t>
  </si>
  <si>
    <t xml:space="preserve">BUGET 2018=1273000 LEI </t>
  </si>
  <si>
    <t>TRIM I 2018 REALIZAT=328530</t>
  </si>
  <si>
    <t>TRIM I 2018 CT=344000</t>
  </si>
  <si>
    <t>DIFERENTA TRIM I 2018=15470</t>
  </si>
  <si>
    <t>APRILIE 2018 CT=103600</t>
  </si>
  <si>
    <t>VAL PCT APARATE=265,14564524</t>
  </si>
  <si>
    <t>VAL PCT PERS=393,82125076</t>
  </si>
  <si>
    <t>Comisie:</t>
  </si>
  <si>
    <r>
      <t>1273000-328530(TRIM I REAL)=</t>
    </r>
    <r>
      <rPr>
        <b/>
        <sz val="10"/>
        <rFont val="Arial"/>
        <family val="2"/>
      </rPr>
      <t>944470 LEI</t>
    </r>
  </si>
  <si>
    <t xml:space="preserve">CALCUL PUNCTAJ RECA DIN AUG 2018DUPA IESIRE DIN CONTRACT SC GIMED SRL  </t>
  </si>
  <si>
    <t xml:space="preserve">BUGET AUG-DEC 2018=21541 LEI </t>
  </si>
  <si>
    <t>VAL PCT APARATE=6,34865900383</t>
  </si>
  <si>
    <t>VAL PCT PERS=9,31712212043</t>
  </si>
  <si>
    <t>siui noe+dec</t>
  </si>
  <si>
    <t>suplim</t>
  </si>
  <si>
    <t>noiembr</t>
  </si>
  <si>
    <t>decembr</t>
  </si>
  <si>
    <t>DENUMIRE FURNIZOR</t>
  </si>
  <si>
    <t>TRIM I</t>
  </si>
  <si>
    <t>TRIM II</t>
  </si>
  <si>
    <t>TRIM III R</t>
  </si>
  <si>
    <t xml:space="preserve">TRIM IV </t>
  </si>
  <si>
    <t>CONTRACT</t>
  </si>
  <si>
    <t>SC CHIAJNA MEDICAL SRL</t>
  </si>
  <si>
    <t>SP CL JUDETEAN ILFOV</t>
  </si>
  <si>
    <t xml:space="preserve">SC GHENCEA MEDICAL  SRL </t>
  </si>
  <si>
    <t>SPITALUL  BALACEANCA</t>
  </si>
  <si>
    <t>TOTAL</t>
  </si>
  <si>
    <t>Anexa nr. 2</t>
  </si>
  <si>
    <t>Intocmit,</t>
  </si>
  <si>
    <t xml:space="preserve">         Ilasoaia Vasile</t>
  </si>
  <si>
    <t xml:space="preserve">BUGET RECTIFICARE NOE-DEC 2018 = 74.740 ,00  LEI </t>
  </si>
  <si>
    <t>Anexa nr. 1</t>
  </si>
  <si>
    <t xml:space="preserve">                              CALCUL PUNCTAJ RECA AFERENT RECTIFICARE NOIEMBRIE 2018</t>
  </si>
  <si>
    <t xml:space="preserve">      Ilasoaia Vasile</t>
  </si>
  <si>
    <t>VAL PCT pentru APARATE =</t>
  </si>
  <si>
    <t>VAL PCT pentru PERSONAL =</t>
  </si>
  <si>
    <t>VIVOMAR +10P pentru PERSONAL 1NORMA  ASISTENTA</t>
  </si>
  <si>
    <t>GHENCEA +10P pentru PERSONAL 1/2NORMA  MEDIC PRIMAR</t>
  </si>
  <si>
    <t>OCT REALIZ</t>
  </si>
  <si>
    <t>NOE CTR</t>
  </si>
  <si>
    <t>VAL PCT PT APARATE =</t>
  </si>
  <si>
    <t>VAL PCT PERSONAL =</t>
  </si>
  <si>
    <t>DECEMBR CONTRACTAT</t>
  </si>
  <si>
    <t xml:space="preserve">SC. CHIAJNA MEDICAL SRL </t>
  </si>
  <si>
    <t>SC. GHENCEA MEDICAL CENTER</t>
  </si>
  <si>
    <t>NOE REALIZAT</t>
  </si>
  <si>
    <t>IESE DIN CONTRACT VIVOMAR SI SUMA DE 3202 PT DEC SE REDISTRIBUIE DUPA PUNCTAJ.</t>
  </si>
  <si>
    <t>Iese din ctr cu data de 01.12.2018 dr Aurilio Michelangelo de la Ghencea Medical Center se scade de la pers 15 pct</t>
  </si>
  <si>
    <t>DIFERENTE NOIEMBRIE REGULARIZAT</t>
  </si>
  <si>
    <t>DIMINUARE / SUPLIMENT  DEC 2018</t>
  </si>
  <si>
    <t>DECEMBRIE  FINAL</t>
  </si>
  <si>
    <t xml:space="preserve">                                                               REPARTIZARE  IANUARIE 2019</t>
  </si>
  <si>
    <t>Nr.</t>
  </si>
  <si>
    <t>SUMA DE REPARTIZAT -LEI-</t>
  </si>
  <si>
    <t>Contr</t>
  </si>
  <si>
    <t xml:space="preserve">          Intocmit,   </t>
  </si>
  <si>
    <t xml:space="preserve">    ILASOAIA VASILE</t>
  </si>
  <si>
    <t>PUNCTAJ CALCULAT LA 01.08.2019 *RECA*-CONTRACTARE</t>
  </si>
  <si>
    <t>SES CENTRUL DE RECUPERARE MEDICINA FIZICA SI BALNEOLOGIE SRL</t>
  </si>
  <si>
    <t>SPITALUL O-G BUFTEA</t>
  </si>
  <si>
    <t>OXYGEN HEALT THERAPY SRL</t>
  </si>
  <si>
    <t>AN2019</t>
  </si>
  <si>
    <t>TR 1</t>
  </si>
  <si>
    <t xml:space="preserve">TR 2 </t>
  </si>
  <si>
    <t xml:space="preserve">TR 3 </t>
  </si>
  <si>
    <t>TR 4</t>
  </si>
  <si>
    <t>CUMULAT</t>
  </si>
  <si>
    <t>SEMESTR 2</t>
  </si>
  <si>
    <t xml:space="preserve">REPARTIZARE IN IULIE </t>
  </si>
  <si>
    <t xml:space="preserve">DE REPARTIZAT AUG-DEC </t>
  </si>
  <si>
    <t>REGUL MAI TIBERIUS</t>
  </si>
  <si>
    <t xml:space="preserve">    EVAL  PERSONAL=50%</t>
  </si>
  <si>
    <t>NOU</t>
  </si>
  <si>
    <t>ASH Medicalterapy Clinceni</t>
  </si>
  <si>
    <t>pe luna</t>
  </si>
  <si>
    <t>SUMA DE REPARTIZAT aug-dec</t>
  </si>
  <si>
    <t xml:space="preserve">buget aug -dec </t>
  </si>
  <si>
    <t>rest regulariz iun tiberius</t>
  </si>
  <si>
    <t xml:space="preserve"> RREPARTIZARE BUGET CONF PUNCTAJ CALCULAT LA 01.08.2019 *RECA*-CONTRACTARE</t>
  </si>
  <si>
    <t>AUG</t>
  </si>
  <si>
    <t>SEPT</t>
  </si>
  <si>
    <t>OCT</t>
  </si>
  <si>
    <t>NOV</t>
  </si>
  <si>
    <t>DEC</t>
  </si>
  <si>
    <t>PUNCTE</t>
  </si>
  <si>
    <t>Comisia:</t>
  </si>
  <si>
    <t>Maria Șerban</t>
  </si>
  <si>
    <t>Oana Monica Ionița</t>
  </si>
  <si>
    <t>Vasile Ilășoaia</t>
  </si>
  <si>
    <t>PUNCTAJ CALCULAT LA 01.08.2019 *RECA*- CONTRACTARE 2019</t>
  </si>
  <si>
    <t>Aprobat, Presedinte Director General,</t>
  </si>
  <si>
    <t xml:space="preserve">           AURELIA ISĂRESCU</t>
  </si>
  <si>
    <t xml:space="preserve">TOTAL </t>
  </si>
  <si>
    <t>SUMA</t>
  </si>
  <si>
    <t>VALORI CONTRACT LUNA IANUARIE 2020  SPECIALITATEA *RECA*</t>
  </si>
  <si>
    <t>SPITALUL OBSTRETICA-GINECOLOGIE BUFTEA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</si>
</sst>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mmm/yyyy"/>
  </numFmts>
  <fonts count="7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New Century Schoolbook Bold"/>
      <family val="1"/>
    </font>
    <font>
      <sz val="12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8"/>
      <name val="Calibri"/>
      <family val="2"/>
    </font>
    <font>
      <sz val="11"/>
      <color indexed="8"/>
      <name val="New Century Schoolbook Bold"/>
      <family val="1"/>
    </font>
    <font>
      <b/>
      <sz val="8"/>
      <color indexed="8"/>
      <name val="New Century Schoolbook Bold"/>
      <family val="1"/>
    </font>
    <font>
      <sz val="9"/>
      <color indexed="8"/>
      <name val="New Century Schoolbook Bold"/>
      <family val="1"/>
    </font>
    <font>
      <sz val="8"/>
      <color indexed="8"/>
      <name val="New Century Schoolbook Bold"/>
      <family val="1"/>
    </font>
    <font>
      <sz val="8"/>
      <color indexed="10"/>
      <name val="New Century Schoolbook Bold"/>
      <family val="1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9"/>
      <color indexed="8"/>
      <name val="New Century Schoolbook Bold"/>
      <family val="1"/>
    </font>
    <font>
      <b/>
      <sz val="11"/>
      <color indexed="8"/>
      <name val="New Century Schoolbook Bold"/>
      <family val="1"/>
    </font>
    <font>
      <sz val="10"/>
      <name val="Calibri"/>
      <family val="2"/>
    </font>
    <font>
      <sz val="7"/>
      <color indexed="8"/>
      <name val="New Century Schoolbook Bold"/>
      <family val="1"/>
    </font>
    <font>
      <sz val="12"/>
      <color indexed="8"/>
      <name val="New Century Schoolbook Bold"/>
      <family val="1"/>
    </font>
    <font>
      <b/>
      <sz val="12"/>
      <color indexed="8"/>
      <name val="New Century Schoolbook Bold"/>
      <family val="1"/>
    </font>
    <font>
      <b/>
      <sz val="12"/>
      <name val="New Century Schoolbook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</font>
    <font>
      <sz val="11"/>
      <color theme="1"/>
      <name val="New Century Schoolbook Bold"/>
      <family val="1"/>
    </font>
    <font>
      <b/>
      <sz val="8"/>
      <color theme="1"/>
      <name val="New Century Schoolbook Bold"/>
      <family val="1"/>
    </font>
    <font>
      <sz val="9"/>
      <color theme="1"/>
      <name val="New Century Schoolbook Bold"/>
      <family val="1"/>
    </font>
    <font>
      <sz val="8"/>
      <color theme="1"/>
      <name val="New Century Schoolbook Bold"/>
      <family val="1"/>
    </font>
    <font>
      <sz val="8"/>
      <color rgb="FFFF0000"/>
      <name val="New Century Schoolbook Bold"/>
      <family val="1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9"/>
      <color theme="1"/>
      <name val="New Century Schoolbook Bold"/>
      <family val="1"/>
    </font>
    <font>
      <b/>
      <sz val="11"/>
      <color theme="1"/>
      <name val="New Century Schoolbook Bold"/>
      <family val="1"/>
    </font>
    <font>
      <sz val="7"/>
      <color theme="1"/>
      <name val="New Century Schoolbook Bold"/>
      <family val="1"/>
    </font>
    <font>
      <sz val="12"/>
      <color theme="1"/>
      <name val="New Century Schoolbook Bold"/>
      <family val="1"/>
    </font>
    <font>
      <b/>
      <sz val="12"/>
      <color theme="1"/>
      <name val="New Century Schoolbook Bol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5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10" xfId="0" applyFont="1" applyBorder="1" applyAlignment="1">
      <alignment/>
    </xf>
    <xf numFmtId="4" fontId="59" fillId="0" borderId="10" xfId="0" applyNumberFormat="1" applyFont="1" applyFill="1" applyBorder="1" applyAlignment="1">
      <alignment/>
    </xf>
    <xf numFmtId="4" fontId="59" fillId="33" borderId="10" xfId="0" applyNumberFormat="1" applyFont="1" applyFill="1" applyBorder="1" applyAlignment="1">
      <alignment/>
    </xf>
    <xf numFmtId="0" fontId="3" fillId="9" borderId="10" xfId="0" applyFont="1" applyFill="1" applyBorder="1" applyAlignment="1">
      <alignment/>
    </xf>
    <xf numFmtId="4" fontId="1" fillId="9" borderId="10" xfId="0" applyNumberFormat="1" applyFont="1" applyFill="1" applyBorder="1" applyAlignment="1">
      <alignment/>
    </xf>
    <xf numFmtId="4" fontId="59" fillId="9" borderId="10" xfId="0" applyNumberFormat="1" applyFont="1" applyFill="1" applyBorder="1" applyAlignment="1">
      <alignment/>
    </xf>
    <xf numFmtId="4" fontId="3" fillId="9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58" fillId="9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198" fontId="0" fillId="0" borderId="0" xfId="0" applyNumberFormat="1" applyAlignment="1">
      <alignment/>
    </xf>
    <xf numFmtId="0" fontId="3" fillId="0" borderId="12" xfId="0" applyFont="1" applyFill="1" applyBorder="1" applyAlignment="1">
      <alignment wrapText="1"/>
    </xf>
    <xf numFmtId="4" fontId="0" fillId="9" borderId="12" xfId="0" applyNumberFormat="1" applyFill="1" applyBorder="1" applyAlignment="1">
      <alignment/>
    </xf>
    <xf numFmtId="4" fontId="58" fillId="0" borderId="12" xfId="0" applyNumberFormat="1" applyFont="1" applyFill="1" applyBorder="1" applyAlignment="1">
      <alignment/>
    </xf>
    <xf numFmtId="4" fontId="0" fillId="34" borderId="12" xfId="0" applyNumberFormat="1" applyFill="1" applyBorder="1" applyAlignment="1">
      <alignment/>
    </xf>
    <xf numFmtId="0" fontId="41" fillId="0" borderId="0" xfId="55">
      <alignment/>
      <protection/>
    </xf>
    <xf numFmtId="0" fontId="56" fillId="0" borderId="0" xfId="55" applyFont="1">
      <alignment/>
      <protection/>
    </xf>
    <xf numFmtId="0" fontId="41" fillId="0" borderId="0" xfId="55" applyFont="1">
      <alignment/>
      <protection/>
    </xf>
    <xf numFmtId="0" fontId="1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59" fillId="33" borderId="0" xfId="0" applyFont="1" applyFill="1" applyAlignment="1">
      <alignment/>
    </xf>
    <xf numFmtId="0" fontId="60" fillId="33" borderId="10" xfId="55" applyFont="1" applyFill="1" applyBorder="1">
      <alignment/>
      <protection/>
    </xf>
    <xf numFmtId="4" fontId="60" fillId="33" borderId="10" xfId="55" applyNumberFormat="1" applyFont="1" applyFill="1" applyBorder="1">
      <alignment/>
      <protection/>
    </xf>
    <xf numFmtId="4" fontId="3" fillId="33" borderId="10" xfId="55" applyNumberFormat="1" applyFont="1" applyFill="1" applyBorder="1">
      <alignment/>
      <protection/>
    </xf>
    <xf numFmtId="4" fontId="58" fillId="33" borderId="10" xfId="55" applyNumberFormat="1" applyFont="1" applyFill="1" applyBorder="1">
      <alignment/>
      <protection/>
    </xf>
    <xf numFmtId="0" fontId="60" fillId="33" borderId="10" xfId="55" applyFont="1" applyFill="1" applyBorder="1" applyAlignment="1">
      <alignment wrapText="1"/>
      <protection/>
    </xf>
    <xf numFmtId="0" fontId="61" fillId="0" borderId="0" xfId="0" applyFont="1" applyAlignment="1">
      <alignment/>
    </xf>
    <xf numFmtId="4" fontId="62" fillId="0" borderId="10" xfId="0" applyNumberFormat="1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2" fillId="0" borderId="10" xfId="0" applyFont="1" applyBorder="1" applyAlignment="1">
      <alignment/>
    </xf>
    <xf numFmtId="4" fontId="64" fillId="0" borderId="0" xfId="0" applyNumberFormat="1" applyFont="1" applyAlignment="1">
      <alignment/>
    </xf>
    <xf numFmtId="0" fontId="62" fillId="0" borderId="0" xfId="0" applyFont="1" applyAlignment="1">
      <alignment/>
    </xf>
    <xf numFmtId="4" fontId="64" fillId="0" borderId="1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6" fillId="0" borderId="10" xfId="55" applyFont="1" applyFill="1" applyBorder="1">
      <alignment/>
      <protection/>
    </xf>
    <xf numFmtId="4" fontId="66" fillId="0" borderId="10" xfId="55" applyNumberFormat="1" applyFont="1" applyFill="1" applyBorder="1">
      <alignment/>
      <protection/>
    </xf>
    <xf numFmtId="4" fontId="66" fillId="0" borderId="10" xfId="0" applyNumberFormat="1" applyFont="1" applyFill="1" applyBorder="1" applyAlignment="1">
      <alignment/>
    </xf>
    <xf numFmtId="4" fontId="67" fillId="0" borderId="10" xfId="0" applyNumberFormat="1" applyFont="1" applyFill="1" applyBorder="1" applyAlignment="1">
      <alignment/>
    </xf>
    <xf numFmtId="4" fontId="58" fillId="0" borderId="0" xfId="0" applyNumberFormat="1" applyFont="1" applyAlignment="1">
      <alignment/>
    </xf>
    <xf numFmtId="0" fontId="68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2" fillId="0" borderId="10" xfId="0" applyFont="1" applyBorder="1" applyAlignment="1">
      <alignment wrapText="1"/>
    </xf>
    <xf numFmtId="0" fontId="69" fillId="0" borderId="0" xfId="0" applyFont="1" applyAlignment="1">
      <alignment/>
    </xf>
    <xf numFmtId="4" fontId="62" fillId="0" borderId="0" xfId="0" applyNumberFormat="1" applyFont="1" applyAlignment="1">
      <alignment/>
    </xf>
    <xf numFmtId="0" fontId="36" fillId="0" borderId="0" xfId="0" applyFont="1" applyAlignment="1">
      <alignment/>
    </xf>
    <xf numFmtId="4" fontId="64" fillId="35" borderId="10" xfId="0" applyNumberFormat="1" applyFont="1" applyFill="1" applyBorder="1" applyAlignment="1">
      <alignment/>
    </xf>
    <xf numFmtId="14" fontId="61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0" fontId="62" fillId="33" borderId="10" xfId="0" applyFont="1" applyFill="1" applyBorder="1" applyAlignment="1">
      <alignment/>
    </xf>
    <xf numFmtId="4" fontId="62" fillId="33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64" fillId="35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Alignment="1">
      <alignment/>
    </xf>
    <xf numFmtId="0" fontId="70" fillId="35" borderId="10" xfId="0" applyFont="1" applyFill="1" applyBorder="1" applyAlignment="1">
      <alignment wrapText="1"/>
    </xf>
    <xf numFmtId="0" fontId="61" fillId="0" borderId="10" xfId="0" applyFont="1" applyBorder="1" applyAlignment="1">
      <alignment/>
    </xf>
    <xf numFmtId="4" fontId="64" fillId="0" borderId="10" xfId="0" applyNumberFormat="1" applyFont="1" applyBorder="1" applyAlignment="1">
      <alignment/>
    </xf>
    <xf numFmtId="0" fontId="64" fillId="17" borderId="0" xfId="0" applyFont="1" applyFill="1" applyAlignment="1">
      <alignment/>
    </xf>
    <xf numFmtId="0" fontId="63" fillId="17" borderId="0" xfId="0" applyFont="1" applyFill="1" applyAlignment="1">
      <alignment/>
    </xf>
    <xf numFmtId="4" fontId="64" fillId="33" borderId="10" xfId="0" applyNumberFormat="1" applyFont="1" applyFill="1" applyBorder="1" applyAlignment="1">
      <alignment/>
    </xf>
    <xf numFmtId="4" fontId="61" fillId="0" borderId="0" xfId="0" applyNumberFormat="1" applyFont="1" applyAlignment="1">
      <alignment/>
    </xf>
    <xf numFmtId="0" fontId="64" fillId="0" borderId="13" xfId="0" applyFont="1" applyBorder="1" applyAlignment="1">
      <alignment/>
    </xf>
    <xf numFmtId="0" fontId="64" fillId="0" borderId="14" xfId="0" applyFont="1" applyBorder="1" applyAlignment="1">
      <alignment/>
    </xf>
    <xf numFmtId="4" fontId="62" fillId="33" borderId="10" xfId="0" applyNumberFormat="1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0" fillId="0" borderId="18" xfId="0" applyBorder="1" applyAlignment="1">
      <alignment wrapText="1"/>
    </xf>
    <xf numFmtId="17" fontId="3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17" fontId="3" fillId="0" borderId="12" xfId="0" applyNumberFormat="1" applyFont="1" applyFill="1" applyBorder="1" applyAlignment="1">
      <alignment wrapText="1"/>
    </xf>
    <xf numFmtId="17" fontId="3" fillId="0" borderId="19" xfId="0" applyNumberFormat="1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72" fillId="0" borderId="10" xfId="0" applyFont="1" applyBorder="1" applyAlignment="1">
      <alignment/>
    </xf>
    <xf numFmtId="0" fontId="71" fillId="35" borderId="10" xfId="0" applyFont="1" applyFill="1" applyBorder="1" applyAlignment="1">
      <alignment/>
    </xf>
    <xf numFmtId="0" fontId="71" fillId="35" borderId="10" xfId="0" applyFont="1" applyFill="1" applyBorder="1" applyAlignment="1">
      <alignment wrapText="1"/>
    </xf>
    <xf numFmtId="0" fontId="72" fillId="33" borderId="10" xfId="0" applyFont="1" applyFill="1" applyBorder="1" applyAlignment="1">
      <alignment/>
    </xf>
    <xf numFmtId="4" fontId="72" fillId="33" borderId="10" xfId="0" applyNumberFormat="1" applyFont="1" applyFill="1" applyBorder="1" applyAlignment="1">
      <alignment/>
    </xf>
    <xf numFmtId="0" fontId="72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1"/>
  <sheetViews>
    <sheetView zoomScalePageLayoutView="0" workbookViewId="0" topLeftCell="A4">
      <selection activeCell="D35" sqref="D35"/>
    </sheetView>
  </sheetViews>
  <sheetFormatPr defaultColWidth="9.140625" defaultRowHeight="12.75"/>
  <cols>
    <col min="1" max="1" width="4.8515625" style="0" customWidth="1"/>
    <col min="2" max="2" width="30.57421875" style="0" customWidth="1"/>
    <col min="3" max="3" width="7.421875" style="0" customWidth="1"/>
    <col min="4" max="4" width="13.421875" style="0" customWidth="1"/>
    <col min="5" max="5" width="12.28125" style="0" customWidth="1"/>
    <col min="6" max="6" width="11.7109375" style="0" customWidth="1"/>
    <col min="7" max="7" width="12.421875" style="0" customWidth="1"/>
    <col min="8" max="8" width="8.28125" style="0" customWidth="1"/>
  </cols>
  <sheetData>
    <row r="6" spans="2:3" ht="12.75">
      <c r="B6" s="1" t="s">
        <v>20</v>
      </c>
      <c r="C6" s="1"/>
    </row>
    <row r="7" spans="2:3" ht="12.75">
      <c r="B7" s="1"/>
      <c r="C7" s="1"/>
    </row>
    <row r="8" spans="1:8" ht="12.75" customHeight="1">
      <c r="A8" s="101" t="s">
        <v>4</v>
      </c>
      <c r="B8" s="103" t="s">
        <v>7</v>
      </c>
      <c r="C8" s="105" t="s">
        <v>18</v>
      </c>
      <c r="D8" s="106"/>
      <c r="E8" s="107" t="s">
        <v>19</v>
      </c>
      <c r="F8" s="108"/>
      <c r="G8" s="109"/>
      <c r="H8" s="110"/>
    </row>
    <row r="9" spans="1:8" ht="12.75">
      <c r="A9" s="102"/>
      <c r="B9" s="104"/>
      <c r="C9" s="10" t="s">
        <v>14</v>
      </c>
      <c r="D9" s="8" t="s">
        <v>15</v>
      </c>
      <c r="E9" s="8" t="s">
        <v>14</v>
      </c>
      <c r="F9" s="8" t="s">
        <v>15</v>
      </c>
      <c r="G9" s="8" t="s">
        <v>16</v>
      </c>
      <c r="H9" s="8" t="s">
        <v>17</v>
      </c>
    </row>
    <row r="10" spans="1:8" ht="12.75">
      <c r="A10" s="2">
        <v>282</v>
      </c>
      <c r="B10" s="2" t="s">
        <v>0</v>
      </c>
      <c r="C10" s="14">
        <v>73.86</v>
      </c>
      <c r="D10" s="5">
        <f>C10*265.14564524</f>
        <v>19583.6573574264</v>
      </c>
      <c r="E10" s="5">
        <v>50.93</v>
      </c>
      <c r="F10" s="5">
        <f>E10*393.82125076</f>
        <v>20057.3163012068</v>
      </c>
      <c r="G10" s="5">
        <f>D10+F10</f>
        <v>39640.9736586332</v>
      </c>
      <c r="H10" s="9">
        <v>39640</v>
      </c>
    </row>
    <row r="11" spans="1:8" ht="12.75">
      <c r="A11" s="2">
        <v>306</v>
      </c>
      <c r="B11" s="2" t="s">
        <v>1</v>
      </c>
      <c r="C11" s="2">
        <v>269</v>
      </c>
      <c r="D11" s="5">
        <f aca="true" t="shared" si="0" ref="D11:D19">C11*265.14564524</f>
        <v>71324.17856956001</v>
      </c>
      <c r="E11" s="5">
        <v>223</v>
      </c>
      <c r="F11" s="5">
        <f aca="true" t="shared" si="1" ref="F11:F19">E11*393.82125076</f>
        <v>87822.13891948</v>
      </c>
      <c r="G11" s="5">
        <f aca="true" t="shared" si="2" ref="G11:G19">D11+F11</f>
        <v>159146.31748904003</v>
      </c>
      <c r="H11" s="9">
        <v>159146</v>
      </c>
    </row>
    <row r="12" spans="1:8" ht="12.75">
      <c r="A12" s="2">
        <v>430</v>
      </c>
      <c r="B12" s="2" t="s">
        <v>2</v>
      </c>
      <c r="C12" s="2">
        <v>447</v>
      </c>
      <c r="D12" s="5">
        <f t="shared" si="0"/>
        <v>118520.10342228001</v>
      </c>
      <c r="E12" s="5">
        <v>256.25</v>
      </c>
      <c r="F12" s="5">
        <f t="shared" si="1"/>
        <v>100916.69550725</v>
      </c>
      <c r="G12" s="5">
        <f t="shared" si="2"/>
        <v>219436.79892953002</v>
      </c>
      <c r="H12" s="9">
        <v>219436</v>
      </c>
    </row>
    <row r="13" spans="1:8" ht="12.75">
      <c r="A13" s="2">
        <v>788</v>
      </c>
      <c r="B13" s="2" t="s">
        <v>3</v>
      </c>
      <c r="C13" s="2">
        <v>166</v>
      </c>
      <c r="D13" s="5">
        <f t="shared" si="0"/>
        <v>44014.177109840006</v>
      </c>
      <c r="E13" s="5">
        <v>96</v>
      </c>
      <c r="F13" s="5">
        <f t="shared" si="1"/>
        <v>37806.840072959996</v>
      </c>
      <c r="G13" s="5">
        <f t="shared" si="2"/>
        <v>81821.0171828</v>
      </c>
      <c r="H13" s="9">
        <v>81820</v>
      </c>
    </row>
    <row r="14" spans="1:8" ht="12.75">
      <c r="A14" s="2">
        <v>996</v>
      </c>
      <c r="B14" s="2" t="s">
        <v>6</v>
      </c>
      <c r="C14" s="2">
        <v>133</v>
      </c>
      <c r="D14" s="5">
        <f t="shared" si="0"/>
        <v>35264.37081692</v>
      </c>
      <c r="E14" s="5">
        <v>116.56</v>
      </c>
      <c r="F14" s="5">
        <f t="shared" si="1"/>
        <v>45903.8049885856</v>
      </c>
      <c r="G14" s="5">
        <f t="shared" si="2"/>
        <v>81168.1758055056</v>
      </c>
      <c r="H14" s="9">
        <v>81170</v>
      </c>
    </row>
    <row r="15" spans="1:8" ht="12.75">
      <c r="A15" s="2">
        <v>458</v>
      </c>
      <c r="B15" s="2" t="s">
        <v>5</v>
      </c>
      <c r="C15" s="2">
        <v>261</v>
      </c>
      <c r="D15" s="5">
        <f t="shared" si="0"/>
        <v>69203.01340764</v>
      </c>
      <c r="E15" s="5">
        <v>204.5</v>
      </c>
      <c r="F15" s="5">
        <f t="shared" si="1"/>
        <v>80536.44578042</v>
      </c>
      <c r="G15" s="5">
        <f t="shared" si="2"/>
        <v>149739.45918806002</v>
      </c>
      <c r="H15" s="9">
        <v>149740</v>
      </c>
    </row>
    <row r="16" spans="1:8" ht="12.75">
      <c r="A16" s="2">
        <v>1036</v>
      </c>
      <c r="B16" s="2" t="s">
        <v>8</v>
      </c>
      <c r="C16" s="2">
        <v>165</v>
      </c>
      <c r="D16" s="5">
        <f t="shared" si="0"/>
        <v>43749.031464600004</v>
      </c>
      <c r="E16" s="5">
        <v>111.5</v>
      </c>
      <c r="F16" s="5">
        <f t="shared" si="1"/>
        <v>43911.06945974</v>
      </c>
      <c r="G16" s="5">
        <f t="shared" si="2"/>
        <v>87660.10092434</v>
      </c>
      <c r="H16" s="9">
        <v>87660</v>
      </c>
    </row>
    <row r="17" spans="1:8" ht="12.75">
      <c r="A17" s="2">
        <v>1037</v>
      </c>
      <c r="B17" s="2" t="s">
        <v>9</v>
      </c>
      <c r="C17" s="2">
        <v>84.54</v>
      </c>
      <c r="D17" s="5">
        <f t="shared" si="0"/>
        <v>22415.412848589604</v>
      </c>
      <c r="E17" s="5">
        <v>43.12</v>
      </c>
      <c r="F17" s="5">
        <f t="shared" si="1"/>
        <v>16981.5723327712</v>
      </c>
      <c r="G17" s="5">
        <f t="shared" si="2"/>
        <v>39396.985181360804</v>
      </c>
      <c r="H17" s="9">
        <v>39398</v>
      </c>
    </row>
    <row r="18" spans="1:8" ht="12.75">
      <c r="A18" s="2">
        <v>1110</v>
      </c>
      <c r="B18" s="2" t="s">
        <v>10</v>
      </c>
      <c r="C18" s="2">
        <v>166.9</v>
      </c>
      <c r="D18" s="5">
        <f t="shared" si="0"/>
        <v>44252.808190556</v>
      </c>
      <c r="E18" s="5">
        <v>67.25</v>
      </c>
      <c r="F18" s="5">
        <f t="shared" si="1"/>
        <v>26484.47911361</v>
      </c>
      <c r="G18" s="5">
        <f t="shared" si="2"/>
        <v>70737.287304166</v>
      </c>
      <c r="H18" s="9">
        <v>70740</v>
      </c>
    </row>
    <row r="19" spans="1:8" ht="12.75">
      <c r="A19" s="2">
        <v>1140</v>
      </c>
      <c r="B19" s="2" t="s">
        <v>11</v>
      </c>
      <c r="C19" s="2">
        <v>14.74</v>
      </c>
      <c r="D19" s="5">
        <f t="shared" si="0"/>
        <v>3908.2468108376</v>
      </c>
      <c r="E19" s="5">
        <v>30</v>
      </c>
      <c r="F19" s="5">
        <f t="shared" si="1"/>
        <v>11814.6375228</v>
      </c>
      <c r="G19" s="5">
        <f t="shared" si="2"/>
        <v>15722.8843336376</v>
      </c>
      <c r="H19" s="9">
        <v>15720</v>
      </c>
    </row>
    <row r="20" spans="1:8" ht="12.75">
      <c r="A20" s="2"/>
      <c r="B20" s="2" t="s">
        <v>12</v>
      </c>
      <c r="C20" s="19">
        <f aca="true" t="shared" si="3" ref="C20:H20">SUM(C10:C19)</f>
        <v>1781.0400000000002</v>
      </c>
      <c r="D20" s="5">
        <f t="shared" si="3"/>
        <v>472234.9999982496</v>
      </c>
      <c r="E20" s="20">
        <f t="shared" si="3"/>
        <v>1199.11</v>
      </c>
      <c r="F20" s="5">
        <f t="shared" si="3"/>
        <v>472234.9999988236</v>
      </c>
      <c r="G20" s="16">
        <f t="shared" si="3"/>
        <v>944469.9999970732</v>
      </c>
      <c r="H20" s="9">
        <f t="shared" si="3"/>
        <v>944470</v>
      </c>
    </row>
    <row r="21" spans="1:8" ht="12.75">
      <c r="A21" s="4"/>
      <c r="B21" s="3" t="s">
        <v>13</v>
      </c>
      <c r="C21" s="3"/>
      <c r="D21" s="6"/>
      <c r="E21" s="6"/>
      <c r="F21" s="7"/>
      <c r="G21" s="7"/>
      <c r="H21" s="7"/>
    </row>
    <row r="22" spans="2:6" ht="12.75">
      <c r="B22" s="13"/>
      <c r="C22" s="11"/>
      <c r="D22" s="17"/>
      <c r="E22" s="15"/>
      <c r="F22" s="15"/>
    </row>
    <row r="23" spans="2:6" ht="12.75">
      <c r="B23" s="12" t="s">
        <v>21</v>
      </c>
      <c r="C23" t="s">
        <v>22</v>
      </c>
      <c r="F23" t="s">
        <v>23</v>
      </c>
    </row>
    <row r="24" ht="12.75">
      <c r="C24" t="s">
        <v>24</v>
      </c>
    </row>
    <row r="25" spans="2:3" ht="12.75">
      <c r="B25" s="18"/>
      <c r="C25" t="s">
        <v>25</v>
      </c>
    </row>
    <row r="26" ht="12.75">
      <c r="E26" s="18" t="s">
        <v>29</v>
      </c>
    </row>
    <row r="27" ht="12.75">
      <c r="B27" s="18" t="s">
        <v>26</v>
      </c>
    </row>
    <row r="28" ht="12.75">
      <c r="B28" s="18" t="s">
        <v>27</v>
      </c>
    </row>
    <row r="31" ht="12.75">
      <c r="B31" t="s">
        <v>28</v>
      </c>
    </row>
  </sheetData>
  <sheetProtection/>
  <mergeCells count="5">
    <mergeCell ref="A8:A9"/>
    <mergeCell ref="B8:B9"/>
    <mergeCell ref="C8:D8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27"/>
  <sheetViews>
    <sheetView zoomScalePageLayoutView="0" workbookViewId="0" topLeftCell="A1">
      <selection activeCell="D35" sqref="D35"/>
    </sheetView>
  </sheetViews>
  <sheetFormatPr defaultColWidth="9.140625" defaultRowHeight="12.75"/>
  <cols>
    <col min="2" max="2" width="6.57421875" style="0" customWidth="1"/>
    <col min="3" max="3" width="28.28125" style="0" customWidth="1"/>
    <col min="9" max="9" width="7.421875" style="0" customWidth="1"/>
  </cols>
  <sheetData>
    <row r="5" spans="3:4" ht="12.75" customHeight="1">
      <c r="C5" s="1" t="s">
        <v>30</v>
      </c>
      <c r="D5" s="1"/>
    </row>
    <row r="6" spans="3:4" ht="12.75" customHeight="1">
      <c r="C6" s="1"/>
      <c r="D6" s="1"/>
    </row>
    <row r="7" spans="2:9" ht="12.75" customHeight="1">
      <c r="B7" s="101" t="s">
        <v>4</v>
      </c>
      <c r="C7" s="103" t="s">
        <v>7</v>
      </c>
      <c r="D7" s="105" t="s">
        <v>18</v>
      </c>
      <c r="E7" s="106"/>
      <c r="F7" s="107" t="s">
        <v>19</v>
      </c>
      <c r="G7" s="108"/>
      <c r="H7" s="109"/>
      <c r="I7" s="110"/>
    </row>
    <row r="8" spans="2:9" ht="12.75" customHeight="1">
      <c r="B8" s="102"/>
      <c r="C8" s="104"/>
      <c r="D8" s="10" t="s">
        <v>14</v>
      </c>
      <c r="E8" s="8" t="s">
        <v>15</v>
      </c>
      <c r="F8" s="8" t="s">
        <v>14</v>
      </c>
      <c r="G8" s="8" t="s">
        <v>15</v>
      </c>
      <c r="H8" s="8" t="s">
        <v>16</v>
      </c>
      <c r="I8" s="8" t="s">
        <v>17</v>
      </c>
    </row>
    <row r="9" spans="2:9" ht="12.75">
      <c r="B9" s="2">
        <v>282</v>
      </c>
      <c r="C9" s="2" t="s">
        <v>0</v>
      </c>
      <c r="D9" s="14">
        <v>73.86</v>
      </c>
      <c r="E9" s="5">
        <f>D9*6.34865900383</f>
        <v>468.9119540228838</v>
      </c>
      <c r="F9" s="5">
        <v>50.93</v>
      </c>
      <c r="G9" s="5">
        <f>F9*9.31712212043</f>
        <v>474.52102959349986</v>
      </c>
      <c r="H9" s="5">
        <f>G9+E9</f>
        <v>943.4329836163836</v>
      </c>
      <c r="I9" s="9">
        <v>943</v>
      </c>
    </row>
    <row r="10" spans="2:9" ht="12.75">
      <c r="B10" s="2">
        <v>306</v>
      </c>
      <c r="C10" s="2" t="s">
        <v>1</v>
      </c>
      <c r="D10" s="2">
        <v>269</v>
      </c>
      <c r="E10" s="5">
        <f aca="true" t="shared" si="0" ref="E10:E18">D10*6.34865900383</f>
        <v>1707.78927203027</v>
      </c>
      <c r="F10" s="5">
        <v>223</v>
      </c>
      <c r="G10" s="5">
        <f aca="true" t="shared" si="1" ref="G10:G18">F10*9.31712212043</f>
        <v>2077.7182328558897</v>
      </c>
      <c r="H10" s="5">
        <f aca="true" t="shared" si="2" ref="H10:H18">G10+E10</f>
        <v>3785.50750488616</v>
      </c>
      <c r="I10" s="9">
        <v>3786</v>
      </c>
    </row>
    <row r="11" spans="2:9" ht="12.75">
      <c r="B11" s="2">
        <v>430</v>
      </c>
      <c r="C11" s="2" t="s">
        <v>2</v>
      </c>
      <c r="D11" s="2">
        <v>447</v>
      </c>
      <c r="E11" s="5">
        <f t="shared" si="0"/>
        <v>2837.85057471201</v>
      </c>
      <c r="F11" s="5">
        <v>256.25</v>
      </c>
      <c r="G11" s="5">
        <f t="shared" si="1"/>
        <v>2387.5125433601875</v>
      </c>
      <c r="H11" s="5">
        <f t="shared" si="2"/>
        <v>5225.363118072197</v>
      </c>
      <c r="I11" s="9">
        <v>5226</v>
      </c>
    </row>
    <row r="12" spans="2:9" ht="12.75">
      <c r="B12" s="2">
        <v>788</v>
      </c>
      <c r="C12" s="2" t="s">
        <v>3</v>
      </c>
      <c r="D12" s="2">
        <v>166</v>
      </c>
      <c r="E12" s="5">
        <f t="shared" si="0"/>
        <v>1053.87739463578</v>
      </c>
      <c r="F12" s="5">
        <v>96</v>
      </c>
      <c r="G12" s="5">
        <f t="shared" si="1"/>
        <v>894.44372356128</v>
      </c>
      <c r="H12" s="5">
        <f t="shared" si="2"/>
        <v>1948.32111819706</v>
      </c>
      <c r="I12" s="9">
        <v>1948</v>
      </c>
    </row>
    <row r="13" spans="2:9" ht="12.75">
      <c r="B13" s="2">
        <v>996</v>
      </c>
      <c r="C13" s="2" t="s">
        <v>6</v>
      </c>
      <c r="D13" s="2">
        <v>133</v>
      </c>
      <c r="E13" s="5">
        <f t="shared" si="0"/>
        <v>844.37164750939</v>
      </c>
      <c r="F13" s="5">
        <v>116.56</v>
      </c>
      <c r="G13" s="5">
        <f t="shared" si="1"/>
        <v>1086.0037543573208</v>
      </c>
      <c r="H13" s="5">
        <f t="shared" si="2"/>
        <v>1930.3754018667107</v>
      </c>
      <c r="I13" s="9">
        <v>1930</v>
      </c>
    </row>
    <row r="14" spans="2:9" ht="12.75">
      <c r="B14" s="2">
        <v>458</v>
      </c>
      <c r="C14" s="2" t="s">
        <v>5</v>
      </c>
      <c r="D14" s="2">
        <v>261</v>
      </c>
      <c r="E14" s="5">
        <f t="shared" si="0"/>
        <v>1656.99999999963</v>
      </c>
      <c r="F14" s="5">
        <v>204.5</v>
      </c>
      <c r="G14" s="5">
        <f t="shared" si="1"/>
        <v>1905.3514736279349</v>
      </c>
      <c r="H14" s="5">
        <f t="shared" si="2"/>
        <v>3562.3514736275647</v>
      </c>
      <c r="I14" s="9">
        <v>3562</v>
      </c>
    </row>
    <row r="15" spans="2:9" ht="12.75">
      <c r="B15" s="2">
        <v>1036</v>
      </c>
      <c r="C15" s="2" t="s">
        <v>8</v>
      </c>
      <c r="D15" s="2">
        <v>165</v>
      </c>
      <c r="E15" s="5">
        <f t="shared" si="0"/>
        <v>1047.52873563195</v>
      </c>
      <c r="F15" s="5">
        <v>111.5</v>
      </c>
      <c r="G15" s="5">
        <f t="shared" si="1"/>
        <v>1038.8591164279449</v>
      </c>
      <c r="H15" s="5">
        <f t="shared" si="2"/>
        <v>2086.3878520598946</v>
      </c>
      <c r="I15" s="9">
        <v>2086</v>
      </c>
    </row>
    <row r="16" spans="2:9" ht="12.75">
      <c r="B16" s="2">
        <v>1037</v>
      </c>
      <c r="C16" s="2" t="s">
        <v>9</v>
      </c>
      <c r="D16" s="2">
        <v>0</v>
      </c>
      <c r="E16" s="5">
        <f t="shared" si="0"/>
        <v>0</v>
      </c>
      <c r="F16" s="5">
        <v>0</v>
      </c>
      <c r="G16" s="5">
        <f t="shared" si="1"/>
        <v>0</v>
      </c>
      <c r="H16" s="5">
        <f t="shared" si="2"/>
        <v>0</v>
      </c>
      <c r="I16" s="9">
        <v>0</v>
      </c>
    </row>
    <row r="17" spans="2:9" ht="12.75">
      <c r="B17" s="2">
        <v>1110</v>
      </c>
      <c r="C17" s="2" t="s">
        <v>10</v>
      </c>
      <c r="D17" s="2">
        <v>166.9</v>
      </c>
      <c r="E17" s="5">
        <f t="shared" si="0"/>
        <v>1059.591187739227</v>
      </c>
      <c r="F17" s="5">
        <v>67.25</v>
      </c>
      <c r="G17" s="5">
        <f t="shared" si="1"/>
        <v>626.5764625989175</v>
      </c>
      <c r="H17" s="5">
        <f t="shared" si="2"/>
        <v>1686.1676503381445</v>
      </c>
      <c r="I17" s="9">
        <v>1686</v>
      </c>
    </row>
    <row r="18" spans="2:9" ht="12.75">
      <c r="B18" s="2">
        <v>1140</v>
      </c>
      <c r="C18" s="2" t="s">
        <v>11</v>
      </c>
      <c r="D18" s="2">
        <v>14.74</v>
      </c>
      <c r="E18" s="5">
        <f t="shared" si="0"/>
        <v>93.5792337164542</v>
      </c>
      <c r="F18" s="5">
        <v>30</v>
      </c>
      <c r="G18" s="5">
        <f t="shared" si="1"/>
        <v>279.5136636129</v>
      </c>
      <c r="H18" s="5">
        <f t="shared" si="2"/>
        <v>373.09289732935423</v>
      </c>
      <c r="I18" s="9">
        <v>374</v>
      </c>
    </row>
    <row r="19" spans="2:9" ht="12.75">
      <c r="B19" s="2"/>
      <c r="C19" s="2" t="s">
        <v>12</v>
      </c>
      <c r="D19" s="19">
        <f aca="true" t="shared" si="3" ref="D19:I19">SUM(D9:D18)</f>
        <v>1696.5000000000002</v>
      </c>
      <c r="E19" s="5">
        <f t="shared" si="3"/>
        <v>10770.499999997595</v>
      </c>
      <c r="F19" s="20">
        <f t="shared" si="3"/>
        <v>1155.99</v>
      </c>
      <c r="G19" s="5">
        <f t="shared" si="3"/>
        <v>10770.499999995875</v>
      </c>
      <c r="H19" s="16">
        <f t="shared" si="3"/>
        <v>21540.999999993473</v>
      </c>
      <c r="I19" s="9">
        <f t="shared" si="3"/>
        <v>21541</v>
      </c>
    </row>
    <row r="20" spans="2:9" ht="12.75">
      <c r="B20" s="4"/>
      <c r="C20" s="3" t="s">
        <v>13</v>
      </c>
      <c r="D20" s="3"/>
      <c r="E20" s="6">
        <v>10770.5</v>
      </c>
      <c r="F20" s="6"/>
      <c r="G20" s="7">
        <v>10770.5</v>
      </c>
      <c r="H20" s="7"/>
      <c r="I20" s="7"/>
    </row>
    <row r="21" spans="3:7" ht="12.75">
      <c r="C21" s="13"/>
      <c r="D21" s="11"/>
      <c r="E21" s="17"/>
      <c r="F21" s="15"/>
      <c r="G21" s="15"/>
    </row>
    <row r="22" ht="12.75">
      <c r="C22" s="12" t="s">
        <v>31</v>
      </c>
    </row>
    <row r="24" ht="12.75">
      <c r="C24" s="18"/>
    </row>
    <row r="26" ht="12.75">
      <c r="C26" s="18" t="s">
        <v>32</v>
      </c>
    </row>
    <row r="27" ht="12.75">
      <c r="C27" s="18" t="s">
        <v>33</v>
      </c>
    </row>
  </sheetData>
  <sheetProtection/>
  <mergeCells count="5">
    <mergeCell ref="H7:I7"/>
    <mergeCell ref="B7:B8"/>
    <mergeCell ref="C7:C8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K32"/>
  <sheetViews>
    <sheetView zoomScale="110" zoomScaleNormal="110" zoomScalePageLayoutView="0" workbookViewId="0" topLeftCell="A4">
      <selection activeCell="G26" sqref="G26"/>
    </sheetView>
  </sheetViews>
  <sheetFormatPr defaultColWidth="9.140625" defaultRowHeight="12.75"/>
  <cols>
    <col min="1" max="1" width="3.8515625" style="0" customWidth="1"/>
    <col min="2" max="2" width="5.57421875" style="0" customWidth="1"/>
    <col min="3" max="3" width="28.28125" style="0" customWidth="1"/>
    <col min="4" max="4" width="14.7109375" style="0" bestFit="1" customWidth="1"/>
    <col min="9" max="9" width="10.140625" style="0" customWidth="1"/>
    <col min="11" max="11" width="9.8515625" style="0" customWidth="1"/>
    <col min="12" max="12" width="4.140625" style="0" customWidth="1"/>
  </cols>
  <sheetData>
    <row r="5" spans="3:4" ht="12.75" customHeight="1">
      <c r="C5" s="1" t="s">
        <v>54</v>
      </c>
      <c r="D5" s="1"/>
    </row>
    <row r="6" spans="3:11" ht="12.75" customHeight="1">
      <c r="C6" s="1"/>
      <c r="D6" s="1"/>
      <c r="K6" s="18" t="s">
        <v>53</v>
      </c>
    </row>
    <row r="7" spans="2:11" ht="12.75" customHeight="1">
      <c r="B7" s="101" t="s">
        <v>4</v>
      </c>
      <c r="C7" s="101" t="s">
        <v>7</v>
      </c>
      <c r="D7" s="105" t="s">
        <v>18</v>
      </c>
      <c r="E7" s="111"/>
      <c r="F7" s="107" t="s">
        <v>19</v>
      </c>
      <c r="G7" s="112"/>
      <c r="H7" s="109"/>
      <c r="I7" s="110"/>
      <c r="J7" s="37" t="s">
        <v>35</v>
      </c>
      <c r="K7" s="37" t="s">
        <v>35</v>
      </c>
    </row>
    <row r="8" spans="2:11" ht="12.75" customHeight="1">
      <c r="B8" s="102"/>
      <c r="C8" s="102"/>
      <c r="D8" s="10" t="s">
        <v>14</v>
      </c>
      <c r="E8" s="8" t="s">
        <v>15</v>
      </c>
      <c r="F8" s="8" t="s">
        <v>14</v>
      </c>
      <c r="G8" s="8" t="s">
        <v>15</v>
      </c>
      <c r="H8" s="8" t="s">
        <v>16</v>
      </c>
      <c r="I8" s="30" t="s">
        <v>34</v>
      </c>
      <c r="J8" s="4" t="s">
        <v>36</v>
      </c>
      <c r="K8" s="4" t="s">
        <v>37</v>
      </c>
    </row>
    <row r="9" spans="2:11" ht="12.75">
      <c r="B9" s="14">
        <v>282</v>
      </c>
      <c r="C9" s="14" t="s">
        <v>0</v>
      </c>
      <c r="D9" s="26">
        <v>73.86</v>
      </c>
      <c r="E9" s="38">
        <f>D9*D26</f>
        <v>1626.9662245800175</v>
      </c>
      <c r="F9" s="21">
        <v>60.93</v>
      </c>
      <c r="G9" s="38">
        <f>F9*D27</f>
        <v>1936.201923485744</v>
      </c>
      <c r="H9" s="38">
        <f>G9+E9</f>
        <v>3563.1681480657617</v>
      </c>
      <c r="I9" s="39">
        <v>3562</v>
      </c>
      <c r="J9" s="40">
        <v>3000</v>
      </c>
      <c r="K9" s="40">
        <v>562</v>
      </c>
    </row>
    <row r="10" spans="2:11" ht="12.75">
      <c r="B10" s="14">
        <v>306</v>
      </c>
      <c r="C10" s="14" t="s">
        <v>1</v>
      </c>
      <c r="D10" s="26">
        <v>269</v>
      </c>
      <c r="E10" s="38">
        <f>D10*D26</f>
        <v>5925.452402004126</v>
      </c>
      <c r="F10" s="38">
        <v>223</v>
      </c>
      <c r="G10" s="38">
        <f>F10*D27</f>
        <v>7086.378285529639</v>
      </c>
      <c r="H10" s="38">
        <f aca="true" t="shared" si="0" ref="H10:H18">G10+E10</f>
        <v>13011.830687533766</v>
      </c>
      <c r="I10" s="39">
        <v>13010</v>
      </c>
      <c r="J10" s="40">
        <v>10000</v>
      </c>
      <c r="K10" s="40">
        <v>3010</v>
      </c>
    </row>
    <row r="11" spans="2:11" ht="12.75">
      <c r="B11" s="14">
        <v>430</v>
      </c>
      <c r="C11" s="14" t="s">
        <v>2</v>
      </c>
      <c r="D11" s="26">
        <v>447</v>
      </c>
      <c r="E11" s="38">
        <f>D11*D26</f>
        <v>9846.383731211317</v>
      </c>
      <c r="F11" s="38">
        <v>256.25</v>
      </c>
      <c r="G11" s="38">
        <f>F11*D27</f>
        <v>8142.979532138879</v>
      </c>
      <c r="H11" s="38">
        <f t="shared" si="0"/>
        <v>17989.3632633502</v>
      </c>
      <c r="I11" s="39">
        <v>17990</v>
      </c>
      <c r="J11" s="40">
        <v>11000</v>
      </c>
      <c r="K11" s="40">
        <v>6990</v>
      </c>
    </row>
    <row r="12" spans="2:11" ht="12.75">
      <c r="B12" s="14">
        <v>788</v>
      </c>
      <c r="C12" s="14" t="s">
        <v>3</v>
      </c>
      <c r="D12" s="26">
        <v>166</v>
      </c>
      <c r="E12" s="38">
        <f>D12*D26</f>
        <v>3656.5988800471555</v>
      </c>
      <c r="F12" s="38">
        <v>96</v>
      </c>
      <c r="G12" s="38">
        <f>F12*D27</f>
        <v>3050.6381856988583</v>
      </c>
      <c r="H12" s="38">
        <f t="shared" si="0"/>
        <v>6707.237065746014</v>
      </c>
      <c r="I12" s="39">
        <v>6710</v>
      </c>
      <c r="J12" s="40">
        <v>4000</v>
      </c>
      <c r="K12" s="40">
        <v>2710</v>
      </c>
    </row>
    <row r="13" spans="2:11" ht="12.75">
      <c r="B13" s="14">
        <v>996</v>
      </c>
      <c r="C13" s="14" t="s">
        <v>6</v>
      </c>
      <c r="D13" s="26">
        <v>133</v>
      </c>
      <c r="E13" s="38">
        <f>D13*D26</f>
        <v>2929.6846448570586</v>
      </c>
      <c r="F13" s="38">
        <v>116.56</v>
      </c>
      <c r="G13" s="38">
        <f>F13*D27</f>
        <v>3703.9831971360304</v>
      </c>
      <c r="H13" s="38">
        <f t="shared" si="0"/>
        <v>6633.667841993089</v>
      </c>
      <c r="I13" s="39">
        <v>6630</v>
      </c>
      <c r="J13" s="40">
        <v>4000</v>
      </c>
      <c r="K13" s="40">
        <v>2630</v>
      </c>
    </row>
    <row r="14" spans="2:11" ht="12.75">
      <c r="B14" s="14">
        <v>458</v>
      </c>
      <c r="C14" s="14" t="s">
        <v>5</v>
      </c>
      <c r="D14" s="26">
        <v>261</v>
      </c>
      <c r="E14" s="38">
        <f>D14*D26</f>
        <v>5749.230769230769</v>
      </c>
      <c r="F14" s="38">
        <v>204.5</v>
      </c>
      <c r="G14" s="38">
        <f>F14*D27</f>
        <v>6498.494885160589</v>
      </c>
      <c r="H14" s="38">
        <f t="shared" si="0"/>
        <v>12247.725654391357</v>
      </c>
      <c r="I14" s="39">
        <v>12250</v>
      </c>
      <c r="J14" s="40">
        <v>10000</v>
      </c>
      <c r="K14" s="40">
        <v>2250</v>
      </c>
    </row>
    <row r="15" spans="2:11" ht="12.75">
      <c r="B15" s="14">
        <v>1036</v>
      </c>
      <c r="C15" s="14" t="s">
        <v>8</v>
      </c>
      <c r="D15" s="26">
        <v>165</v>
      </c>
      <c r="E15" s="38">
        <f>D15*D26</f>
        <v>3634.571175950486</v>
      </c>
      <c r="F15" s="21">
        <v>121.5</v>
      </c>
      <c r="G15" s="38">
        <f>F15*D27</f>
        <v>3860.9639537751173</v>
      </c>
      <c r="H15" s="38">
        <f t="shared" si="0"/>
        <v>7495.535129725604</v>
      </c>
      <c r="I15" s="39">
        <v>7496</v>
      </c>
      <c r="J15" s="40">
        <v>6000</v>
      </c>
      <c r="K15" s="40">
        <v>1496</v>
      </c>
    </row>
    <row r="16" spans="2:11" ht="12.75">
      <c r="B16" s="14">
        <v>1037</v>
      </c>
      <c r="C16" s="14" t="s">
        <v>9</v>
      </c>
      <c r="D16" s="26">
        <v>0</v>
      </c>
      <c r="E16" s="38">
        <f>D16*D26</f>
        <v>0</v>
      </c>
      <c r="F16" s="38">
        <v>0</v>
      </c>
      <c r="G16" s="38">
        <f>F16*D27</f>
        <v>0</v>
      </c>
      <c r="H16" s="38">
        <f t="shared" si="0"/>
        <v>0</v>
      </c>
      <c r="I16" s="39">
        <v>0</v>
      </c>
      <c r="J16" s="40">
        <v>0</v>
      </c>
      <c r="K16" s="40">
        <v>0</v>
      </c>
    </row>
    <row r="17" spans="2:11" ht="12.75">
      <c r="B17" s="14">
        <v>1110</v>
      </c>
      <c r="C17" s="14" t="s">
        <v>10</v>
      </c>
      <c r="D17" s="26">
        <v>166.9</v>
      </c>
      <c r="E17" s="38">
        <f>D17*D26</f>
        <v>3676.4238137341586</v>
      </c>
      <c r="F17" s="38">
        <v>67.25</v>
      </c>
      <c r="G17" s="38">
        <f>F17*D27</f>
        <v>2137.035604044252</v>
      </c>
      <c r="H17" s="38">
        <f t="shared" si="0"/>
        <v>5813.459417778411</v>
      </c>
      <c r="I17" s="39">
        <v>5812</v>
      </c>
      <c r="J17" s="40">
        <v>3000</v>
      </c>
      <c r="K17" s="40">
        <v>2812</v>
      </c>
    </row>
    <row r="18" spans="2:11" ht="12.75">
      <c r="B18" s="14">
        <v>1140</v>
      </c>
      <c r="C18" s="14" t="s">
        <v>11</v>
      </c>
      <c r="D18" s="26">
        <v>14.74</v>
      </c>
      <c r="E18" s="38">
        <f>D18*D26</f>
        <v>324.6883583849101</v>
      </c>
      <c r="F18" s="38">
        <v>30</v>
      </c>
      <c r="G18" s="38">
        <f>F18*D27</f>
        <v>953.3244330308931</v>
      </c>
      <c r="H18" s="38">
        <f t="shared" si="0"/>
        <v>1278.0127914158033</v>
      </c>
      <c r="I18" s="39">
        <v>1280</v>
      </c>
      <c r="J18" s="40">
        <v>800</v>
      </c>
      <c r="K18" s="40">
        <v>480</v>
      </c>
    </row>
    <row r="19" spans="2:11" ht="15.75" customHeight="1">
      <c r="B19" s="22"/>
      <c r="C19" s="22" t="s">
        <v>12</v>
      </c>
      <c r="D19" s="27">
        <f aca="true" t="shared" si="1" ref="D19:K19">SUM(D9:D18)</f>
        <v>1696.5000000000002</v>
      </c>
      <c r="E19" s="23">
        <f t="shared" si="1"/>
        <v>37370</v>
      </c>
      <c r="F19" s="24">
        <f t="shared" si="1"/>
        <v>1175.99</v>
      </c>
      <c r="G19" s="23">
        <f t="shared" si="1"/>
        <v>37370</v>
      </c>
      <c r="H19" s="25">
        <f t="shared" si="1"/>
        <v>74740.00000000001</v>
      </c>
      <c r="I19" s="33">
        <f t="shared" si="1"/>
        <v>74740</v>
      </c>
      <c r="J19" s="31">
        <f t="shared" si="1"/>
        <v>51800</v>
      </c>
      <c r="K19" s="31">
        <f t="shared" si="1"/>
        <v>22940</v>
      </c>
    </row>
    <row r="20" spans="2:11" ht="12.75">
      <c r="B20" s="4"/>
      <c r="C20" s="3" t="s">
        <v>13</v>
      </c>
      <c r="D20" s="28"/>
      <c r="E20" s="6">
        <v>37370</v>
      </c>
      <c r="F20" s="6"/>
      <c r="G20" s="7">
        <v>37370</v>
      </c>
      <c r="H20" s="7"/>
      <c r="I20" s="32"/>
      <c r="J20" s="9"/>
      <c r="K20" s="9"/>
    </row>
    <row r="21" spans="2:11" ht="12.75">
      <c r="B21" s="41"/>
      <c r="C21" s="42"/>
      <c r="D21" s="43"/>
      <c r="E21" s="44"/>
      <c r="F21" s="44"/>
      <c r="G21" s="45"/>
      <c r="H21" s="45"/>
      <c r="I21" s="45"/>
      <c r="J21" s="46"/>
      <c r="K21" s="46"/>
    </row>
    <row r="22" ht="12.75">
      <c r="C22" s="12" t="s">
        <v>52</v>
      </c>
    </row>
    <row r="24" ht="12.75">
      <c r="C24" s="18"/>
    </row>
    <row r="26" spans="3:4" ht="12.75">
      <c r="C26" s="17" t="s">
        <v>56</v>
      </c>
      <c r="D26" s="29">
        <f>E20/D19</f>
        <v>22.027704096669613</v>
      </c>
    </row>
    <row r="27" spans="3:4" ht="12.75">
      <c r="C27" s="17" t="s">
        <v>57</v>
      </c>
      <c r="D27" s="29">
        <f>G20/F19</f>
        <v>31.77748110102977</v>
      </c>
    </row>
    <row r="29" spans="3:6" ht="12.75">
      <c r="C29" s="48" t="s">
        <v>58</v>
      </c>
      <c r="D29" s="48"/>
      <c r="E29" s="48"/>
      <c r="F29" s="17"/>
    </row>
    <row r="30" spans="3:6" ht="12.75">
      <c r="C30" s="48" t="s">
        <v>59</v>
      </c>
      <c r="D30" s="48"/>
      <c r="E30" s="48"/>
      <c r="F30" s="17"/>
    </row>
    <row r="31" ht="12.75">
      <c r="G31" s="18" t="s">
        <v>50</v>
      </c>
    </row>
    <row r="32" ht="12.75">
      <c r="G32" s="18" t="s">
        <v>55</v>
      </c>
    </row>
  </sheetData>
  <sheetProtection/>
  <mergeCells count="5">
    <mergeCell ref="B7:B8"/>
    <mergeCell ref="C7:C8"/>
    <mergeCell ref="D7:E7"/>
    <mergeCell ref="F7:G7"/>
    <mergeCell ref="H7:I7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8.57421875" style="0" customWidth="1"/>
    <col min="3" max="3" width="8.8515625" style="0" customWidth="1"/>
    <col min="4" max="4" width="9.8515625" style="0" customWidth="1"/>
    <col min="5" max="5" width="9.7109375" style="0" customWidth="1"/>
    <col min="6" max="6" width="9.140625" style="0" customWidth="1"/>
    <col min="7" max="7" width="9.2812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9.7109375" style="0" customWidth="1"/>
    <col min="12" max="12" width="10.00390625" style="0" customWidth="1"/>
    <col min="13" max="13" width="10.7109375" style="0" customWidth="1"/>
  </cols>
  <sheetData>
    <row r="2" spans="1:11" ht="15">
      <c r="A2" s="34"/>
      <c r="B2" s="35" t="s">
        <v>73</v>
      </c>
      <c r="C2" s="34"/>
      <c r="D2" s="36"/>
      <c r="E2" s="36"/>
      <c r="F2" s="36"/>
      <c r="G2" s="36"/>
      <c r="H2" s="36"/>
      <c r="I2" s="36"/>
      <c r="J2" s="36"/>
      <c r="K2" s="36"/>
    </row>
    <row r="3" spans="12:13" ht="15">
      <c r="L3" t="s">
        <v>49</v>
      </c>
      <c r="M3" s="34"/>
    </row>
    <row r="4" spans="1:13" ht="35.25" customHeight="1">
      <c r="A4" s="49" t="s">
        <v>38</v>
      </c>
      <c r="B4" s="49" t="s">
        <v>39</v>
      </c>
      <c r="C4" s="49" t="s">
        <v>40</v>
      </c>
      <c r="D4" s="49" t="s">
        <v>41</v>
      </c>
      <c r="E4" s="49" t="s">
        <v>60</v>
      </c>
      <c r="F4" s="49" t="s">
        <v>61</v>
      </c>
      <c r="G4" s="53" t="s">
        <v>67</v>
      </c>
      <c r="H4" s="53" t="s">
        <v>70</v>
      </c>
      <c r="I4" s="53" t="s">
        <v>64</v>
      </c>
      <c r="J4" s="53" t="s">
        <v>71</v>
      </c>
      <c r="K4" s="53" t="s">
        <v>72</v>
      </c>
      <c r="L4" s="49" t="s">
        <v>42</v>
      </c>
      <c r="M4" s="49" t="s">
        <v>43</v>
      </c>
    </row>
    <row r="5" spans="1:13" ht="12.75">
      <c r="A5" s="64" t="s">
        <v>0</v>
      </c>
      <c r="B5" s="65">
        <v>19520</v>
      </c>
      <c r="C5" s="65">
        <v>19960</v>
      </c>
      <c r="D5" s="65">
        <v>12978</v>
      </c>
      <c r="E5" s="66">
        <v>2992</v>
      </c>
      <c r="F5" s="66">
        <v>8241.5</v>
      </c>
      <c r="G5" s="62">
        <v>8238</v>
      </c>
      <c r="H5" s="66">
        <f>G5-F5</f>
        <v>-3.5</v>
      </c>
      <c r="I5" s="67">
        <v>3202</v>
      </c>
      <c r="J5" s="67">
        <v>-3202</v>
      </c>
      <c r="K5" s="66">
        <f>I5+J5</f>
        <v>0</v>
      </c>
      <c r="L5" s="65">
        <f>E5+G5+K5</f>
        <v>11230</v>
      </c>
      <c r="M5" s="65">
        <f>B5+C5+D5+L5</f>
        <v>63688</v>
      </c>
    </row>
    <row r="6" spans="1:13" ht="12.75">
      <c r="A6" s="64" t="s">
        <v>1</v>
      </c>
      <c r="B6" s="65">
        <v>52492</v>
      </c>
      <c r="C6" s="65">
        <v>60486</v>
      </c>
      <c r="D6" s="65">
        <v>66750</v>
      </c>
      <c r="E6" s="66">
        <v>15038</v>
      </c>
      <c r="F6" s="66">
        <v>34830</v>
      </c>
      <c r="G6" s="62">
        <v>34824</v>
      </c>
      <c r="H6" s="66">
        <f aca="true" t="shared" si="0" ref="H6:H14">G6-F6</f>
        <v>-6</v>
      </c>
      <c r="I6" s="66">
        <v>10656</v>
      </c>
      <c r="J6" s="66">
        <v>3771.5</v>
      </c>
      <c r="K6" s="66">
        <f aca="true" t="shared" si="1" ref="K6:K14">I6+J6</f>
        <v>14427.5</v>
      </c>
      <c r="L6" s="65">
        <f aca="true" t="shared" si="2" ref="L6:L14">E6+G6+K6</f>
        <v>64289.5</v>
      </c>
      <c r="M6" s="65">
        <f aca="true" t="shared" si="3" ref="M6:M14">B6+C6+D6+L6</f>
        <v>244017.5</v>
      </c>
    </row>
    <row r="7" spans="1:13" ht="12.75">
      <c r="A7" s="64" t="s">
        <v>2</v>
      </c>
      <c r="B7" s="65">
        <v>56346</v>
      </c>
      <c r="C7" s="65">
        <v>75486</v>
      </c>
      <c r="D7" s="65">
        <v>86232</v>
      </c>
      <c r="E7" s="66">
        <v>21996</v>
      </c>
      <c r="F7" s="66">
        <v>34000</v>
      </c>
      <c r="G7" s="62">
        <v>33994</v>
      </c>
      <c r="H7" s="66">
        <f t="shared" si="0"/>
        <v>-6</v>
      </c>
      <c r="I7" s="66">
        <v>23926</v>
      </c>
      <c r="J7" s="66">
        <v>5172</v>
      </c>
      <c r="K7" s="66">
        <f t="shared" si="1"/>
        <v>29098</v>
      </c>
      <c r="L7" s="65">
        <f t="shared" si="2"/>
        <v>85088</v>
      </c>
      <c r="M7" s="65">
        <f t="shared" si="3"/>
        <v>303152</v>
      </c>
    </row>
    <row r="8" spans="1:13" ht="12.75">
      <c r="A8" s="64" t="s">
        <v>3</v>
      </c>
      <c r="B8" s="65">
        <v>30272</v>
      </c>
      <c r="C8" s="65">
        <v>31460</v>
      </c>
      <c r="D8" s="65">
        <v>31970</v>
      </c>
      <c r="E8" s="66">
        <v>8000</v>
      </c>
      <c r="F8" s="66">
        <v>17096</v>
      </c>
      <c r="G8" s="62">
        <v>17096</v>
      </c>
      <c r="H8" s="66">
        <f t="shared" si="0"/>
        <v>0</v>
      </c>
      <c r="I8" s="66">
        <v>8030</v>
      </c>
      <c r="J8" s="66">
        <v>1928</v>
      </c>
      <c r="K8" s="66">
        <f t="shared" si="1"/>
        <v>9958</v>
      </c>
      <c r="L8" s="65">
        <f t="shared" si="2"/>
        <v>35054</v>
      </c>
      <c r="M8" s="65">
        <f t="shared" si="3"/>
        <v>128756</v>
      </c>
    </row>
    <row r="9" spans="1:13" ht="12.75">
      <c r="A9" s="64" t="s">
        <v>44</v>
      </c>
      <c r="B9" s="65">
        <v>23530</v>
      </c>
      <c r="C9" s="65">
        <v>27810</v>
      </c>
      <c r="D9" s="65">
        <v>28740</v>
      </c>
      <c r="E9" s="66">
        <v>9996</v>
      </c>
      <c r="F9" s="66">
        <v>14000</v>
      </c>
      <c r="G9" s="62">
        <v>12510</v>
      </c>
      <c r="H9" s="66">
        <f t="shared" si="0"/>
        <v>-1490</v>
      </c>
      <c r="I9" s="66">
        <v>8800</v>
      </c>
      <c r="J9" s="66">
        <v>0</v>
      </c>
      <c r="K9" s="66">
        <f t="shared" si="1"/>
        <v>8800</v>
      </c>
      <c r="L9" s="65">
        <f t="shared" si="2"/>
        <v>31306</v>
      </c>
      <c r="M9" s="65">
        <f t="shared" si="3"/>
        <v>111386</v>
      </c>
    </row>
    <row r="10" spans="1:13" ht="12.75">
      <c r="A10" s="64" t="s">
        <v>45</v>
      </c>
      <c r="B10" s="65">
        <v>57426</v>
      </c>
      <c r="C10" s="65">
        <v>40165</v>
      </c>
      <c r="D10" s="65">
        <v>40937</v>
      </c>
      <c r="E10" s="66">
        <v>20378</v>
      </c>
      <c r="F10" s="66">
        <v>26000</v>
      </c>
      <c r="G10" s="62">
        <v>15812</v>
      </c>
      <c r="H10" s="66">
        <f t="shared" si="0"/>
        <v>-10188</v>
      </c>
      <c r="I10" s="66">
        <v>11990</v>
      </c>
      <c r="J10" s="66">
        <v>0</v>
      </c>
      <c r="K10" s="66">
        <f t="shared" si="1"/>
        <v>11990</v>
      </c>
      <c r="L10" s="65">
        <f t="shared" si="2"/>
        <v>48180</v>
      </c>
      <c r="M10" s="65">
        <f t="shared" si="3"/>
        <v>186708</v>
      </c>
    </row>
    <row r="11" spans="1:13" ht="12.75">
      <c r="A11" s="64" t="s">
        <v>46</v>
      </c>
      <c r="B11" s="65">
        <v>35646</v>
      </c>
      <c r="C11" s="65">
        <v>28318.5</v>
      </c>
      <c r="D11" s="65">
        <v>35695</v>
      </c>
      <c r="E11" s="66">
        <v>7998</v>
      </c>
      <c r="F11" s="66">
        <v>15000</v>
      </c>
      <c r="G11" s="62">
        <v>14996</v>
      </c>
      <c r="H11" s="66">
        <f t="shared" si="0"/>
        <v>-4</v>
      </c>
      <c r="I11" s="66">
        <v>10156</v>
      </c>
      <c r="J11" s="66">
        <v>2024</v>
      </c>
      <c r="K11" s="66">
        <f t="shared" si="1"/>
        <v>12180</v>
      </c>
      <c r="L11" s="65">
        <f t="shared" si="2"/>
        <v>35174</v>
      </c>
      <c r="M11" s="65">
        <f t="shared" si="3"/>
        <v>134833.5</v>
      </c>
    </row>
    <row r="12" spans="1:13" ht="12.75">
      <c r="A12" s="64" t="s">
        <v>9</v>
      </c>
      <c r="B12" s="65">
        <v>17898</v>
      </c>
      <c r="C12" s="65">
        <v>13873</v>
      </c>
      <c r="D12" s="65">
        <v>3984</v>
      </c>
      <c r="E12" s="66">
        <v>0</v>
      </c>
      <c r="F12" s="66">
        <v>0</v>
      </c>
      <c r="G12" s="62">
        <v>0</v>
      </c>
      <c r="H12" s="66">
        <f t="shared" si="0"/>
        <v>0</v>
      </c>
      <c r="I12" s="66">
        <v>0</v>
      </c>
      <c r="J12" s="66">
        <v>0</v>
      </c>
      <c r="K12" s="66">
        <f t="shared" si="1"/>
        <v>0</v>
      </c>
      <c r="L12" s="65">
        <f t="shared" si="2"/>
        <v>0</v>
      </c>
      <c r="M12" s="65">
        <f t="shared" si="3"/>
        <v>35755</v>
      </c>
    </row>
    <row r="13" spans="1:13" ht="12.75">
      <c r="A13" s="64" t="s">
        <v>10</v>
      </c>
      <c r="B13" s="65">
        <v>27672</v>
      </c>
      <c r="C13" s="65">
        <v>28470</v>
      </c>
      <c r="D13" s="65">
        <v>28710</v>
      </c>
      <c r="E13" s="66">
        <v>6996</v>
      </c>
      <c r="F13" s="66">
        <v>13282</v>
      </c>
      <c r="G13" s="62">
        <v>13254</v>
      </c>
      <c r="H13" s="66">
        <f t="shared" si="0"/>
        <v>-28</v>
      </c>
      <c r="I13" s="66">
        <v>6052</v>
      </c>
      <c r="J13" s="66">
        <v>1658</v>
      </c>
      <c r="K13" s="66">
        <f t="shared" si="1"/>
        <v>7710</v>
      </c>
      <c r="L13" s="65">
        <f t="shared" si="2"/>
        <v>27960</v>
      </c>
      <c r="M13" s="65">
        <f t="shared" si="3"/>
        <v>112812</v>
      </c>
    </row>
    <row r="14" spans="1:13" ht="12.75">
      <c r="A14" s="64" t="s">
        <v>47</v>
      </c>
      <c r="B14" s="65">
        <v>7728</v>
      </c>
      <c r="C14" s="65">
        <v>5448</v>
      </c>
      <c r="D14" s="65">
        <v>4390</v>
      </c>
      <c r="E14" s="66">
        <v>3000</v>
      </c>
      <c r="F14" s="66">
        <v>3962</v>
      </c>
      <c r="G14" s="62">
        <v>3958</v>
      </c>
      <c r="H14" s="66">
        <f t="shared" si="0"/>
        <v>-4</v>
      </c>
      <c r="I14" s="66">
        <v>1730</v>
      </c>
      <c r="J14" s="66">
        <v>378</v>
      </c>
      <c r="K14" s="66">
        <f t="shared" si="1"/>
        <v>2108</v>
      </c>
      <c r="L14" s="65">
        <f t="shared" si="2"/>
        <v>9066</v>
      </c>
      <c r="M14" s="65">
        <f t="shared" si="3"/>
        <v>26632</v>
      </c>
    </row>
    <row r="15" spans="1:13" ht="21.75" customHeight="1">
      <c r="A15" s="49" t="s">
        <v>48</v>
      </c>
      <c r="B15" s="50">
        <v>328530</v>
      </c>
      <c r="C15" s="50">
        <v>331476.5</v>
      </c>
      <c r="D15" s="50">
        <v>340386</v>
      </c>
      <c r="E15" s="51">
        <f aca="true" t="shared" si="4" ref="E15:M15">SUM(E5:E14)</f>
        <v>96394</v>
      </c>
      <c r="F15" s="51">
        <f t="shared" si="4"/>
        <v>166411.5</v>
      </c>
      <c r="G15" s="51">
        <f t="shared" si="4"/>
        <v>154682</v>
      </c>
      <c r="H15" s="52">
        <f t="shared" si="4"/>
        <v>-11729.5</v>
      </c>
      <c r="I15" s="51">
        <f t="shared" si="4"/>
        <v>84542</v>
      </c>
      <c r="J15" s="51">
        <f t="shared" si="4"/>
        <v>11729.5</v>
      </c>
      <c r="K15" s="51">
        <f t="shared" si="4"/>
        <v>96271.5</v>
      </c>
      <c r="L15" s="51">
        <f t="shared" si="4"/>
        <v>347347.5</v>
      </c>
      <c r="M15" s="51">
        <f t="shared" si="4"/>
        <v>1347740</v>
      </c>
    </row>
    <row r="16" spans="10:13" ht="12.75">
      <c r="J16" s="17"/>
      <c r="K16" s="17"/>
      <c r="L16" s="47"/>
      <c r="M16" s="47"/>
    </row>
    <row r="17" spans="5:13" ht="12.75">
      <c r="E17" t="s">
        <v>50</v>
      </c>
      <c r="H17" s="47"/>
      <c r="J17" s="17"/>
      <c r="K17" s="47"/>
      <c r="L17" s="47"/>
      <c r="M17" s="47"/>
    </row>
    <row r="18" spans="5:13" ht="12.75">
      <c r="E18" t="s">
        <v>51</v>
      </c>
      <c r="H18" s="68">
        <f>H15-I5</f>
        <v>-14931.5</v>
      </c>
      <c r="J18" s="17"/>
      <c r="K18" s="17"/>
      <c r="L18" s="47"/>
      <c r="M18" s="47"/>
    </row>
    <row r="19" spans="8:13" ht="12.75">
      <c r="H19" s="47"/>
      <c r="J19" s="17"/>
      <c r="K19" s="17"/>
      <c r="L19" s="47"/>
      <c r="M19" s="47"/>
    </row>
    <row r="20" spans="8:13" ht="12.75">
      <c r="H20" s="47"/>
      <c r="J20" s="17"/>
      <c r="K20" s="17"/>
      <c r="L20" s="47"/>
      <c r="M20" s="47"/>
    </row>
    <row r="21" spans="10:13" ht="12.75">
      <c r="J21" s="17"/>
      <c r="K21" s="17"/>
      <c r="L21" s="47"/>
      <c r="M21" s="47"/>
    </row>
    <row r="22" spans="1:13" ht="12.75">
      <c r="A22" s="18" t="s">
        <v>68</v>
      </c>
      <c r="J22" s="17"/>
      <c r="K22" s="17"/>
      <c r="L22" s="47"/>
      <c r="M22" s="47"/>
    </row>
    <row r="23" spans="1:10" ht="12.75">
      <c r="A23" s="63" t="s">
        <v>69</v>
      </c>
      <c r="B23" s="57"/>
      <c r="C23" s="57"/>
      <c r="D23" s="57"/>
      <c r="E23" s="57"/>
      <c r="F23" s="57"/>
      <c r="G23" s="57"/>
      <c r="J23" s="17"/>
    </row>
  </sheetData>
  <sheetProtection/>
  <printOptions/>
  <pageMargins left="0.25" right="0.25" top="0.75" bottom="0.75" header="0.3" footer="0.3"/>
  <pageSetup fitToWidth="0" fitToHeight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7"/>
  <sheetViews>
    <sheetView zoomScale="110" zoomScaleNormal="110" zoomScalePageLayoutView="0" workbookViewId="0" topLeftCell="A1">
      <selection activeCell="M17" sqref="M17"/>
    </sheetView>
  </sheetViews>
  <sheetFormatPr defaultColWidth="9.140625" defaultRowHeight="12.75"/>
  <cols>
    <col min="1" max="1" width="1.7109375" style="54" customWidth="1"/>
    <col min="2" max="2" width="3.421875" style="54" customWidth="1"/>
    <col min="3" max="3" width="5.28125" style="54" customWidth="1"/>
    <col min="4" max="4" width="25.7109375" style="54" customWidth="1"/>
    <col min="5" max="5" width="8.140625" style="54" customWidth="1"/>
    <col min="6" max="6" width="11.140625" style="54" customWidth="1"/>
    <col min="7" max="7" width="7.00390625" style="54" customWidth="1"/>
    <col min="8" max="8" width="8.8515625" style="54" customWidth="1"/>
    <col min="9" max="9" width="9.7109375" style="54" customWidth="1"/>
    <col min="10" max="10" width="8.57421875" style="54" customWidth="1"/>
    <col min="11" max="16384" width="9.140625" style="54" customWidth="1"/>
  </cols>
  <sheetData>
    <row r="2" spans="4:8" ht="15">
      <c r="D2" s="73" t="s">
        <v>79</v>
      </c>
      <c r="E2" s="73"/>
      <c r="F2" s="73"/>
      <c r="G2" s="73"/>
      <c r="H2" s="73"/>
    </row>
    <row r="3" spans="3:9" ht="15">
      <c r="C3" s="70"/>
      <c r="D3" s="71"/>
      <c r="E3" s="69"/>
      <c r="F3" s="56"/>
      <c r="G3" s="56"/>
      <c r="H3" s="56"/>
      <c r="I3" s="56"/>
    </row>
    <row r="4" spans="3:9" ht="15">
      <c r="C4" s="70"/>
      <c r="D4" s="71"/>
      <c r="E4" s="69"/>
      <c r="F4" s="56"/>
      <c r="G4" s="56"/>
      <c r="H4" s="56"/>
      <c r="I4" s="56"/>
    </row>
    <row r="5" spans="2:9" ht="15.75" customHeight="1">
      <c r="B5" s="59" t="s">
        <v>74</v>
      </c>
      <c r="C5" s="72" t="s">
        <v>76</v>
      </c>
      <c r="D5" s="59" t="s">
        <v>7</v>
      </c>
      <c r="E5" s="59" t="s">
        <v>18</v>
      </c>
      <c r="F5" s="59"/>
      <c r="G5" s="59" t="s">
        <v>93</v>
      </c>
      <c r="H5" s="59"/>
      <c r="I5" s="59"/>
    </row>
    <row r="6" spans="2:10" ht="15">
      <c r="B6" s="78"/>
      <c r="C6" s="78"/>
      <c r="D6" s="78"/>
      <c r="E6" s="78" t="s">
        <v>14</v>
      </c>
      <c r="F6" s="78" t="s">
        <v>15</v>
      </c>
      <c r="G6" s="78" t="s">
        <v>14</v>
      </c>
      <c r="H6" s="78" t="s">
        <v>15</v>
      </c>
      <c r="I6" s="78" t="s">
        <v>16</v>
      </c>
      <c r="J6" s="92" t="s">
        <v>96</v>
      </c>
    </row>
    <row r="7" spans="2:10" ht="15">
      <c r="B7" s="82">
        <v>1</v>
      </c>
      <c r="C7" s="82">
        <v>306</v>
      </c>
      <c r="D7" s="82" t="s">
        <v>1</v>
      </c>
      <c r="E7" s="76">
        <v>261</v>
      </c>
      <c r="F7" s="76">
        <f>E7*E21</f>
        <v>32816.953449156084</v>
      </c>
      <c r="G7" s="76">
        <v>223</v>
      </c>
      <c r="H7" s="76">
        <f>G7*E22</f>
        <v>43392.04314273174</v>
      </c>
      <c r="I7" s="76">
        <f>F7+H7</f>
        <v>76208.99659188782</v>
      </c>
      <c r="J7" s="93">
        <f>I7/5</f>
        <v>15241.799318377563</v>
      </c>
    </row>
    <row r="8" spans="2:10" ht="15">
      <c r="B8" s="82">
        <v>2</v>
      </c>
      <c r="C8" s="82">
        <v>430</v>
      </c>
      <c r="D8" s="82" t="s">
        <v>2</v>
      </c>
      <c r="E8" s="76">
        <v>433</v>
      </c>
      <c r="F8" s="76">
        <f>E8*E21</f>
        <v>54443.451507603764</v>
      </c>
      <c r="G8" s="76">
        <v>256.25</v>
      </c>
      <c r="H8" s="76">
        <f>G8*E22</f>
        <v>49861.932983520215</v>
      </c>
      <c r="I8" s="76">
        <f aca="true" t="shared" si="0" ref="I8:I17">F8+H8</f>
        <v>104305.38449112399</v>
      </c>
      <c r="J8" s="93">
        <f aca="true" t="shared" si="1" ref="J8:J17">I8/5</f>
        <v>20861.076898224797</v>
      </c>
    </row>
    <row r="9" spans="2:10" ht="15">
      <c r="B9" s="82">
        <v>3</v>
      </c>
      <c r="C9" s="82">
        <v>788</v>
      </c>
      <c r="D9" s="82" t="s">
        <v>3</v>
      </c>
      <c r="E9" s="76">
        <v>165.53</v>
      </c>
      <c r="F9" s="76">
        <f>E9*E21</f>
        <v>20812.989672179334</v>
      </c>
      <c r="G9" s="81">
        <v>96</v>
      </c>
      <c r="H9" s="76">
        <f>G9*E22</f>
        <v>18679.982698216354</v>
      </c>
      <c r="I9" s="76">
        <f t="shared" si="0"/>
        <v>39492.972370395684</v>
      </c>
      <c r="J9" s="93">
        <f t="shared" si="1"/>
        <v>7898.5944740791365</v>
      </c>
    </row>
    <row r="10" spans="2:10" ht="15">
      <c r="B10" s="82">
        <v>4</v>
      </c>
      <c r="C10" s="82">
        <v>996</v>
      </c>
      <c r="D10" s="82" t="s">
        <v>65</v>
      </c>
      <c r="E10" s="76">
        <v>149</v>
      </c>
      <c r="F10" s="76">
        <f>E10*E21</f>
        <v>18734.582620399447</v>
      </c>
      <c r="G10" s="81">
        <v>112.9</v>
      </c>
      <c r="H10" s="76">
        <f>G10*E22</f>
        <v>21968.43798571486</v>
      </c>
      <c r="I10" s="76">
        <f t="shared" si="0"/>
        <v>40703.02060611431</v>
      </c>
      <c r="J10" s="93">
        <f t="shared" si="1"/>
        <v>8140.604121222862</v>
      </c>
    </row>
    <row r="11" spans="2:10" ht="15">
      <c r="B11" s="82">
        <v>5</v>
      </c>
      <c r="C11" s="82">
        <v>458</v>
      </c>
      <c r="D11" s="82" t="s">
        <v>5</v>
      </c>
      <c r="E11" s="76">
        <v>203</v>
      </c>
      <c r="F11" s="76">
        <f>E11*E21</f>
        <v>25524.297127121397</v>
      </c>
      <c r="G11" s="81">
        <v>182</v>
      </c>
      <c r="H11" s="76">
        <f>G11*E22</f>
        <v>35414.1338653685</v>
      </c>
      <c r="I11" s="76">
        <f t="shared" si="0"/>
        <v>60938.4309924899</v>
      </c>
      <c r="J11" s="93">
        <f t="shared" si="1"/>
        <v>12187.68619849798</v>
      </c>
    </row>
    <row r="12" spans="2:10" ht="15">
      <c r="B12" s="82">
        <v>6</v>
      </c>
      <c r="C12" s="82">
        <v>1036</v>
      </c>
      <c r="D12" s="82" t="s">
        <v>66</v>
      </c>
      <c r="E12" s="76">
        <v>165</v>
      </c>
      <c r="F12" s="76">
        <f>E12*E21</f>
        <v>20746.349881650396</v>
      </c>
      <c r="G12" s="81">
        <v>99</v>
      </c>
      <c r="H12" s="76">
        <f>G12*E22</f>
        <v>19263.732157535615</v>
      </c>
      <c r="I12" s="76">
        <f t="shared" si="0"/>
        <v>40010.08203918601</v>
      </c>
      <c r="J12" s="93">
        <f t="shared" si="1"/>
        <v>8002.016407837202</v>
      </c>
    </row>
    <row r="13" spans="2:10" ht="15">
      <c r="B13" s="82">
        <v>7</v>
      </c>
      <c r="C13" s="82">
        <v>1140</v>
      </c>
      <c r="D13" s="82" t="s">
        <v>11</v>
      </c>
      <c r="E13" s="76">
        <v>10.72</v>
      </c>
      <c r="F13" s="76">
        <f>E13*E21</f>
        <v>1347.8840650381348</v>
      </c>
      <c r="G13" s="76">
        <v>30</v>
      </c>
      <c r="H13" s="76">
        <f>G13*E22</f>
        <v>5837.49459319261</v>
      </c>
      <c r="I13" s="76">
        <f t="shared" si="0"/>
        <v>7185.378658230746</v>
      </c>
      <c r="J13" s="93">
        <f t="shared" si="1"/>
        <v>1437.075731646149</v>
      </c>
    </row>
    <row r="14" spans="2:10" ht="22.5" customHeight="1">
      <c r="B14" s="82">
        <v>8</v>
      </c>
      <c r="C14" s="58" t="s">
        <v>94</v>
      </c>
      <c r="D14" s="91" t="s">
        <v>80</v>
      </c>
      <c r="E14" s="76">
        <v>215.72</v>
      </c>
      <c r="F14" s="76">
        <f>E14*E21</f>
        <v>27123.6520998159</v>
      </c>
      <c r="G14" s="76">
        <v>62.1</v>
      </c>
      <c r="H14" s="76">
        <f>G14*E22</f>
        <v>12083.613807908705</v>
      </c>
      <c r="I14" s="76">
        <f t="shared" si="0"/>
        <v>39207.265907724606</v>
      </c>
      <c r="J14" s="93">
        <f t="shared" si="1"/>
        <v>7841.453181544921</v>
      </c>
    </row>
    <row r="15" spans="2:10" ht="15">
      <c r="B15" s="82">
        <v>9</v>
      </c>
      <c r="C15" s="58" t="s">
        <v>94</v>
      </c>
      <c r="D15" s="82" t="s">
        <v>81</v>
      </c>
      <c r="E15" s="81">
        <v>98.4</v>
      </c>
      <c r="F15" s="76">
        <f>E15*E21</f>
        <v>12372.368656693328</v>
      </c>
      <c r="G15" s="76">
        <v>54.8</v>
      </c>
      <c r="H15" s="76">
        <f>G15*E22</f>
        <v>10663.156790231835</v>
      </c>
      <c r="I15" s="76">
        <f t="shared" si="0"/>
        <v>23035.525446925163</v>
      </c>
      <c r="J15" s="93">
        <f t="shared" si="1"/>
        <v>4607.105089385032</v>
      </c>
    </row>
    <row r="16" spans="2:10" ht="15">
      <c r="B16" s="82">
        <v>10</v>
      </c>
      <c r="C16" s="58" t="s">
        <v>94</v>
      </c>
      <c r="D16" s="82" t="s">
        <v>82</v>
      </c>
      <c r="E16" s="76">
        <v>90</v>
      </c>
      <c r="F16" s="76">
        <f>E16*E21</f>
        <v>11316.190844536579</v>
      </c>
      <c r="G16" s="76">
        <v>67</v>
      </c>
      <c r="H16" s="76">
        <f>G16*E22</f>
        <v>13037.071258130163</v>
      </c>
      <c r="I16" s="76">
        <f t="shared" si="0"/>
        <v>24353.26210266674</v>
      </c>
      <c r="J16" s="93">
        <f t="shared" si="1"/>
        <v>4870.652420533348</v>
      </c>
    </row>
    <row r="17" spans="2:10" ht="15">
      <c r="B17" s="82">
        <v>11</v>
      </c>
      <c r="C17" s="58" t="s">
        <v>94</v>
      </c>
      <c r="D17" s="82" t="s">
        <v>95</v>
      </c>
      <c r="E17" s="76">
        <v>147.8</v>
      </c>
      <c r="F17" s="76">
        <f>E17*E21</f>
        <v>18583.700075805627</v>
      </c>
      <c r="G17" s="76">
        <v>70</v>
      </c>
      <c r="H17" s="76">
        <f>G17*E22</f>
        <v>13620.820717449426</v>
      </c>
      <c r="I17" s="76">
        <f t="shared" si="0"/>
        <v>32204.520793255055</v>
      </c>
      <c r="J17" s="93">
        <f t="shared" si="1"/>
        <v>6440.904158651011</v>
      </c>
    </row>
    <row r="18" spans="2:10" ht="15">
      <c r="B18" s="79"/>
      <c r="C18" s="79"/>
      <c r="D18" s="79" t="s">
        <v>12</v>
      </c>
      <c r="E18" s="80">
        <f aca="true" t="shared" si="2" ref="E18:J18">SUM(E7:E17)</f>
        <v>1939.17</v>
      </c>
      <c r="F18" s="80">
        <f t="shared" si="2"/>
        <v>243822.41999999998</v>
      </c>
      <c r="G18" s="80">
        <f t="shared" si="2"/>
        <v>1253.05</v>
      </c>
      <c r="H18" s="80">
        <f t="shared" si="2"/>
        <v>243822.42</v>
      </c>
      <c r="I18" s="80">
        <f t="shared" si="2"/>
        <v>487644.84</v>
      </c>
      <c r="J18" s="80">
        <f t="shared" si="2"/>
        <v>97528.968</v>
      </c>
    </row>
    <row r="19" spans="2:9" ht="15">
      <c r="B19" s="58"/>
      <c r="C19" s="59"/>
      <c r="D19" s="59" t="s">
        <v>75</v>
      </c>
      <c r="E19" s="55"/>
      <c r="F19" s="55">
        <v>243822.42</v>
      </c>
      <c r="G19" s="55"/>
      <c r="H19" s="55">
        <v>243822.42</v>
      </c>
      <c r="I19" s="55"/>
    </row>
    <row r="20" spans="2:9" ht="15">
      <c r="B20" s="57"/>
      <c r="C20" s="57"/>
      <c r="D20" s="61" t="s">
        <v>97</v>
      </c>
      <c r="E20" s="61"/>
      <c r="F20" s="74">
        <v>487644.84</v>
      </c>
      <c r="G20" s="57"/>
      <c r="H20" s="60">
        <f>F20/2</f>
        <v>243822.42</v>
      </c>
      <c r="I20" s="57"/>
    </row>
    <row r="21" spans="2:9" ht="15">
      <c r="B21" s="57"/>
      <c r="C21" s="57"/>
      <c r="D21" s="58" t="s">
        <v>62</v>
      </c>
      <c r="E21" s="79">
        <f>F19/E18</f>
        <v>125.73545382818422</v>
      </c>
      <c r="F21" s="60">
        <f>SUM(I7:I17)</f>
        <v>487644.84</v>
      </c>
      <c r="G21" s="57"/>
      <c r="H21" s="57"/>
      <c r="I21" s="57"/>
    </row>
    <row r="22" spans="2:9" ht="15">
      <c r="B22" s="57"/>
      <c r="C22" s="57"/>
      <c r="D22" s="58" t="s">
        <v>63</v>
      </c>
      <c r="E22" s="79">
        <f>H19/G18</f>
        <v>194.58315310642035</v>
      </c>
      <c r="F22" s="57"/>
      <c r="G22" s="57"/>
      <c r="H22" s="57"/>
      <c r="I22" s="57"/>
    </row>
    <row r="23" spans="2:9" ht="15">
      <c r="B23" s="57"/>
      <c r="C23" s="57"/>
      <c r="D23" s="57"/>
      <c r="E23" s="57"/>
      <c r="F23" s="57"/>
      <c r="G23" s="57"/>
      <c r="H23" s="57"/>
      <c r="I23" s="57"/>
    </row>
    <row r="24" spans="2:9" ht="15">
      <c r="B24" s="57"/>
      <c r="C24" s="57"/>
      <c r="D24" s="94" t="s">
        <v>98</v>
      </c>
      <c r="E24" s="94">
        <v>487500</v>
      </c>
      <c r="F24" s="57"/>
      <c r="G24" s="57"/>
      <c r="H24" s="57"/>
      <c r="I24" s="57"/>
    </row>
    <row r="25" spans="3:9" ht="15">
      <c r="C25" s="56"/>
      <c r="D25" s="95" t="s">
        <v>99</v>
      </c>
      <c r="E25" s="95">
        <v>144.84</v>
      </c>
      <c r="F25" s="56"/>
      <c r="G25" s="56"/>
      <c r="H25" s="56"/>
      <c r="I25" s="56"/>
    </row>
    <row r="26" ht="15">
      <c r="D26" s="75" t="s">
        <v>77</v>
      </c>
    </row>
    <row r="27" spans="4:6" ht="15">
      <c r="D27" s="75" t="s">
        <v>78</v>
      </c>
      <c r="F27" s="77">
        <v>43656</v>
      </c>
    </row>
  </sheetData>
  <sheetProtection/>
  <printOptions/>
  <pageMargins left="0.7" right="0.7" top="0.25" bottom="0.25" header="0.05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4:J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3" width="9.140625" style="83" customWidth="1"/>
    <col min="4" max="4" width="14.7109375" style="83" bestFit="1" customWidth="1"/>
    <col min="5" max="7" width="12.7109375" style="83" bestFit="1" customWidth="1"/>
    <col min="8" max="8" width="14.7109375" style="83" bestFit="1" customWidth="1"/>
    <col min="9" max="9" width="9.140625" style="83" customWidth="1"/>
    <col min="10" max="10" width="10.57421875" style="83" customWidth="1"/>
    <col min="11" max="16384" width="9.140625" style="83" customWidth="1"/>
  </cols>
  <sheetData>
    <row r="4" ht="15">
      <c r="D4" s="83">
        <v>1258000</v>
      </c>
    </row>
    <row r="5" spans="4:8" ht="15">
      <c r="D5" s="84" t="s">
        <v>83</v>
      </c>
      <c r="E5" s="84" t="s">
        <v>84</v>
      </c>
      <c r="F5" s="84" t="s">
        <v>85</v>
      </c>
      <c r="G5" s="84" t="s">
        <v>86</v>
      </c>
      <c r="H5" s="84" t="s">
        <v>87</v>
      </c>
    </row>
    <row r="6" spans="4:8" ht="15">
      <c r="D6" s="87">
        <f>SUM(E6:H6)</f>
        <v>1258000</v>
      </c>
      <c r="E6" s="85">
        <v>336000</v>
      </c>
      <c r="F6" s="85">
        <v>337000</v>
      </c>
      <c r="G6" s="85">
        <v>292500</v>
      </c>
      <c r="H6" s="85">
        <v>292500</v>
      </c>
    </row>
    <row r="7" spans="4:8" ht="15">
      <c r="D7" s="84" t="s">
        <v>88</v>
      </c>
      <c r="E7" s="85">
        <f>E6</f>
        <v>336000</v>
      </c>
      <c r="F7" s="85">
        <f>E6+F6</f>
        <v>673000</v>
      </c>
      <c r="G7" s="85">
        <f>E6+F6+G6</f>
        <v>965500</v>
      </c>
      <c r="H7" s="85">
        <f>E6+F6+G6+H6</f>
        <v>1258000</v>
      </c>
    </row>
    <row r="8" spans="6:8" ht="15">
      <c r="F8" s="86"/>
      <c r="G8" s="86"/>
      <c r="H8" s="86"/>
    </row>
    <row r="9" spans="4:8" ht="15">
      <c r="D9" s="83" t="s">
        <v>89</v>
      </c>
      <c r="F9" s="86"/>
      <c r="G9" s="86">
        <f>G6+H6</f>
        <v>585000</v>
      </c>
      <c r="H9" s="86"/>
    </row>
    <row r="10" spans="4:8" ht="15">
      <c r="D10" s="83" t="s">
        <v>90</v>
      </c>
      <c r="F10" s="86"/>
      <c r="G10" s="86">
        <v>97500</v>
      </c>
      <c r="H10" s="86"/>
    </row>
    <row r="11" spans="4:10" ht="15">
      <c r="D11" s="83" t="s">
        <v>91</v>
      </c>
      <c r="F11" s="86"/>
      <c r="G11" s="86">
        <f>G9-G10</f>
        <v>487500</v>
      </c>
      <c r="H11" s="88">
        <f>G11+I11</f>
        <v>487644.84</v>
      </c>
      <c r="I11" s="89">
        <v>144.84</v>
      </c>
      <c r="J11" s="90" t="s">
        <v>92</v>
      </c>
    </row>
    <row r="12" spans="6:8" ht="15">
      <c r="F12" s="86"/>
      <c r="G12" s="86"/>
      <c r="H12" s="86"/>
    </row>
    <row r="13" spans="6:8" ht="15">
      <c r="F13" s="86"/>
      <c r="G13" s="86"/>
      <c r="H13" s="86"/>
    </row>
    <row r="14" spans="6:8" ht="15">
      <c r="F14" s="86"/>
      <c r="G14" s="86"/>
      <c r="H14" s="86"/>
    </row>
    <row r="15" spans="6:8" ht="15">
      <c r="F15" s="86"/>
      <c r="G15" s="86"/>
      <c r="H15" s="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22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1.7109375" style="54" customWidth="1"/>
    <col min="2" max="2" width="3.421875" style="54" customWidth="1"/>
    <col min="3" max="3" width="5.28125" style="54" customWidth="1"/>
    <col min="4" max="4" width="27.140625" style="54" customWidth="1"/>
    <col min="5" max="5" width="11.00390625" style="54" customWidth="1"/>
    <col min="6" max="6" width="11.140625" style="54" customWidth="1"/>
    <col min="7" max="8" width="10.421875" style="54" customWidth="1"/>
    <col min="9" max="9" width="11.8515625" style="54" customWidth="1"/>
    <col min="10" max="10" width="8.57421875" style="54" customWidth="1"/>
    <col min="11" max="16384" width="9.140625" style="54" customWidth="1"/>
  </cols>
  <sheetData>
    <row r="2" spans="4:8" ht="15">
      <c r="D2" s="73" t="s">
        <v>100</v>
      </c>
      <c r="E2" s="73"/>
      <c r="F2" s="73"/>
      <c r="G2" s="73"/>
      <c r="H2" s="73"/>
    </row>
    <row r="3" spans="3:9" ht="15">
      <c r="C3" s="70"/>
      <c r="D3" s="71"/>
      <c r="E3" s="69"/>
      <c r="F3" s="56"/>
      <c r="G3" s="56"/>
      <c r="H3" s="56"/>
      <c r="I3" s="56"/>
    </row>
    <row r="4" spans="3:9" ht="15">
      <c r="C4" s="70"/>
      <c r="D4" s="71"/>
      <c r="E4" s="69"/>
      <c r="F4" s="56"/>
      <c r="G4" s="56"/>
      <c r="H4" s="56"/>
      <c r="I4" s="56"/>
    </row>
    <row r="5" spans="2:10" ht="15.75" customHeight="1">
      <c r="B5" s="59" t="s">
        <v>74</v>
      </c>
      <c r="C5" s="72" t="s">
        <v>76</v>
      </c>
      <c r="D5" s="59" t="s">
        <v>7</v>
      </c>
      <c r="E5" s="59" t="s">
        <v>101</v>
      </c>
      <c r="F5" s="59" t="s">
        <v>102</v>
      </c>
      <c r="G5" s="59" t="s">
        <v>103</v>
      </c>
      <c r="H5" s="59" t="s">
        <v>104</v>
      </c>
      <c r="I5" s="59" t="s">
        <v>105</v>
      </c>
      <c r="J5" s="92" t="s">
        <v>48</v>
      </c>
    </row>
    <row r="6" spans="2:10" ht="15">
      <c r="B6" s="82">
        <v>1</v>
      </c>
      <c r="C6" s="82">
        <v>306</v>
      </c>
      <c r="D6" s="82" t="s">
        <v>1</v>
      </c>
      <c r="E6" s="76">
        <v>15260</v>
      </c>
      <c r="F6" s="76">
        <v>15242</v>
      </c>
      <c r="G6" s="76">
        <v>22800</v>
      </c>
      <c r="H6" s="76">
        <v>13800</v>
      </c>
      <c r="I6" s="76">
        <v>9106</v>
      </c>
      <c r="J6" s="96">
        <f>SUM(E6:I6)</f>
        <v>76208</v>
      </c>
    </row>
    <row r="7" spans="2:10" ht="15">
      <c r="B7" s="82">
        <v>2</v>
      </c>
      <c r="C7" s="82">
        <v>430</v>
      </c>
      <c r="D7" s="82" t="s">
        <v>2</v>
      </c>
      <c r="E7" s="76">
        <v>20880</v>
      </c>
      <c r="F7" s="76">
        <v>20860</v>
      </c>
      <c r="G7" s="76">
        <v>31300</v>
      </c>
      <c r="H7" s="76">
        <v>18800</v>
      </c>
      <c r="I7" s="76">
        <v>12466</v>
      </c>
      <c r="J7" s="96">
        <f aca="true" t="shared" si="0" ref="J7:J16">SUM(E7:I7)</f>
        <v>104306</v>
      </c>
    </row>
    <row r="8" spans="2:10" ht="15">
      <c r="B8" s="82">
        <v>3</v>
      </c>
      <c r="C8" s="82">
        <v>788</v>
      </c>
      <c r="D8" s="82" t="s">
        <v>3</v>
      </c>
      <c r="E8" s="76">
        <v>7900</v>
      </c>
      <c r="F8" s="76">
        <v>7898</v>
      </c>
      <c r="G8" s="81">
        <v>12000</v>
      </c>
      <c r="H8" s="76">
        <v>7100</v>
      </c>
      <c r="I8" s="76">
        <v>4596</v>
      </c>
      <c r="J8" s="96">
        <f t="shared" si="0"/>
        <v>39494</v>
      </c>
    </row>
    <row r="9" spans="2:10" ht="15">
      <c r="B9" s="82">
        <v>4</v>
      </c>
      <c r="C9" s="82">
        <v>996</v>
      </c>
      <c r="D9" s="82" t="s">
        <v>65</v>
      </c>
      <c r="E9" s="76">
        <v>8148</v>
      </c>
      <c r="F9" s="76">
        <v>8140</v>
      </c>
      <c r="G9" s="81">
        <v>12000</v>
      </c>
      <c r="H9" s="76">
        <v>7300</v>
      </c>
      <c r="I9" s="76">
        <v>5116</v>
      </c>
      <c r="J9" s="96">
        <f t="shared" si="0"/>
        <v>40704</v>
      </c>
    </row>
    <row r="10" spans="2:10" ht="15">
      <c r="B10" s="82">
        <v>5</v>
      </c>
      <c r="C10" s="82">
        <v>458</v>
      </c>
      <c r="D10" s="82" t="s">
        <v>5</v>
      </c>
      <c r="E10" s="76">
        <v>12190</v>
      </c>
      <c r="F10" s="76">
        <v>12188</v>
      </c>
      <c r="G10" s="81">
        <v>18300</v>
      </c>
      <c r="H10" s="76">
        <v>11000</v>
      </c>
      <c r="I10" s="76">
        <v>7260</v>
      </c>
      <c r="J10" s="96">
        <f t="shared" si="0"/>
        <v>60938</v>
      </c>
    </row>
    <row r="11" spans="2:10" ht="15">
      <c r="B11" s="82">
        <v>6</v>
      </c>
      <c r="C11" s="82">
        <v>1036</v>
      </c>
      <c r="D11" s="82" t="s">
        <v>66</v>
      </c>
      <c r="E11" s="76">
        <v>8024</v>
      </c>
      <c r="F11" s="76">
        <v>8022</v>
      </c>
      <c r="G11" s="81">
        <v>12000</v>
      </c>
      <c r="H11" s="76">
        <v>7200</v>
      </c>
      <c r="I11" s="76">
        <v>4764</v>
      </c>
      <c r="J11" s="96">
        <f t="shared" si="0"/>
        <v>40010</v>
      </c>
    </row>
    <row r="12" spans="2:10" ht="15">
      <c r="B12" s="82">
        <v>7</v>
      </c>
      <c r="C12" s="82">
        <v>1140</v>
      </c>
      <c r="D12" s="82" t="s">
        <v>11</v>
      </c>
      <c r="E12" s="76">
        <v>1438</v>
      </c>
      <c r="F12" s="76">
        <v>1438</v>
      </c>
      <c r="G12" s="76">
        <v>2100</v>
      </c>
      <c r="H12" s="76">
        <v>1300</v>
      </c>
      <c r="I12" s="76">
        <v>908</v>
      </c>
      <c r="J12" s="96">
        <f t="shared" si="0"/>
        <v>7184</v>
      </c>
    </row>
    <row r="13" spans="2:10" ht="22.5" customHeight="1">
      <c r="B13" s="82">
        <v>8</v>
      </c>
      <c r="C13" s="58">
        <v>1225</v>
      </c>
      <c r="D13" s="91" t="s">
        <v>80</v>
      </c>
      <c r="E13" s="76">
        <v>7840</v>
      </c>
      <c r="F13" s="76">
        <v>7840</v>
      </c>
      <c r="G13" s="76">
        <v>11800</v>
      </c>
      <c r="H13" s="76">
        <v>7100</v>
      </c>
      <c r="I13" s="76">
        <v>4626</v>
      </c>
      <c r="J13" s="96">
        <f t="shared" si="0"/>
        <v>39206</v>
      </c>
    </row>
    <row r="14" spans="2:10" ht="15">
      <c r="B14" s="82">
        <v>9</v>
      </c>
      <c r="C14" s="58">
        <v>1218</v>
      </c>
      <c r="D14" s="82" t="s">
        <v>81</v>
      </c>
      <c r="E14" s="81">
        <v>4608</v>
      </c>
      <c r="F14" s="76">
        <v>4608</v>
      </c>
      <c r="G14" s="76">
        <v>7000</v>
      </c>
      <c r="H14" s="76">
        <v>4100</v>
      </c>
      <c r="I14" s="76">
        <v>2720</v>
      </c>
      <c r="J14" s="96">
        <f t="shared" si="0"/>
        <v>23036</v>
      </c>
    </row>
    <row r="15" spans="2:10" ht="15">
      <c r="B15" s="82">
        <v>10</v>
      </c>
      <c r="C15" s="58">
        <v>1226</v>
      </c>
      <c r="D15" s="82" t="s">
        <v>82</v>
      </c>
      <c r="E15" s="76">
        <v>4870</v>
      </c>
      <c r="F15" s="76">
        <v>4870</v>
      </c>
      <c r="G15" s="76">
        <v>7300</v>
      </c>
      <c r="H15" s="76">
        <v>4400</v>
      </c>
      <c r="I15" s="76">
        <v>2914</v>
      </c>
      <c r="J15" s="96">
        <f t="shared" si="0"/>
        <v>24354</v>
      </c>
    </row>
    <row r="16" spans="2:10" ht="15">
      <c r="B16" s="82">
        <v>11</v>
      </c>
      <c r="C16" s="58">
        <v>1208</v>
      </c>
      <c r="D16" s="82" t="s">
        <v>95</v>
      </c>
      <c r="E16" s="76">
        <v>6440</v>
      </c>
      <c r="F16" s="76">
        <v>6440</v>
      </c>
      <c r="G16" s="76">
        <v>9700</v>
      </c>
      <c r="H16" s="76">
        <v>5800</v>
      </c>
      <c r="I16" s="76">
        <v>3824</v>
      </c>
      <c r="J16" s="96">
        <f t="shared" si="0"/>
        <v>32204</v>
      </c>
    </row>
    <row r="17" spans="2:10" ht="15">
      <c r="B17" s="79"/>
      <c r="C17" s="79"/>
      <c r="D17" s="79" t="s">
        <v>12</v>
      </c>
      <c r="E17" s="80">
        <f aca="true" t="shared" si="1" ref="E17:J17">SUM(E6:E16)</f>
        <v>97598</v>
      </c>
      <c r="F17" s="80">
        <f t="shared" si="1"/>
        <v>97546</v>
      </c>
      <c r="G17" s="80">
        <f t="shared" si="1"/>
        <v>146300</v>
      </c>
      <c r="H17" s="80">
        <f t="shared" si="1"/>
        <v>87900</v>
      </c>
      <c r="I17" s="80">
        <f t="shared" si="1"/>
        <v>58300</v>
      </c>
      <c r="J17" s="80">
        <f t="shared" si="1"/>
        <v>487644</v>
      </c>
    </row>
    <row r="18" spans="2:9" ht="15">
      <c r="B18" s="57"/>
      <c r="C18" s="57"/>
      <c r="D18" s="57"/>
      <c r="E18" s="57"/>
      <c r="F18" s="60">
        <f>E17+F17</f>
        <v>195144</v>
      </c>
      <c r="G18" s="57"/>
      <c r="H18" s="57"/>
      <c r="I18" s="60">
        <f>G17+H17+I17</f>
        <v>292500</v>
      </c>
    </row>
    <row r="19" spans="2:9" ht="15">
      <c r="B19" s="57"/>
      <c r="C19" s="57"/>
      <c r="D19" s="57"/>
      <c r="E19" s="57"/>
      <c r="F19" s="57">
        <v>195144</v>
      </c>
      <c r="G19" s="57"/>
      <c r="H19" s="57"/>
      <c r="I19" s="57">
        <v>292500</v>
      </c>
    </row>
    <row r="20" spans="2:9" ht="15">
      <c r="B20" s="57"/>
      <c r="C20" s="57"/>
      <c r="D20" s="57"/>
      <c r="E20" s="57"/>
      <c r="F20" s="57">
        <v>28080</v>
      </c>
      <c r="G20" s="57"/>
      <c r="H20" s="57"/>
      <c r="I20" s="57"/>
    </row>
    <row r="21" ht="15">
      <c r="D21" s="75" t="s">
        <v>77</v>
      </c>
    </row>
    <row r="22" spans="4:6" ht="15">
      <c r="D22" s="75" t="s">
        <v>78</v>
      </c>
      <c r="F22" s="77">
        <v>43656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.7109375" style="54" customWidth="1"/>
    <col min="2" max="2" width="3.421875" style="54" customWidth="1"/>
    <col min="3" max="3" width="5.28125" style="54" customWidth="1"/>
    <col min="4" max="4" width="27.57421875" style="54" customWidth="1"/>
    <col min="5" max="5" width="8.140625" style="54" customWidth="1"/>
    <col min="6" max="6" width="11.140625" style="54" customWidth="1"/>
    <col min="7" max="7" width="7.00390625" style="54" customWidth="1"/>
    <col min="8" max="8" width="14.00390625" style="54" customWidth="1"/>
    <col min="9" max="9" width="8.421875" style="54" customWidth="1"/>
    <col min="10" max="16384" width="9.140625" style="54" customWidth="1"/>
  </cols>
  <sheetData>
    <row r="2" ht="15">
      <c r="F2" s="54" t="s">
        <v>112</v>
      </c>
    </row>
    <row r="3" ht="15">
      <c r="F3" s="54" t="s">
        <v>113</v>
      </c>
    </row>
    <row r="9" spans="4:8" ht="15">
      <c r="D9" s="73" t="s">
        <v>111</v>
      </c>
      <c r="E9" s="73"/>
      <c r="F9" s="73"/>
      <c r="G9" s="73"/>
      <c r="H9" s="73"/>
    </row>
    <row r="10" spans="3:8" ht="15.75" thickBot="1">
      <c r="C10" s="70"/>
      <c r="D10" s="71"/>
      <c r="E10" s="69"/>
      <c r="F10" s="56"/>
      <c r="G10" s="56"/>
      <c r="H10" s="56"/>
    </row>
    <row r="11" spans="2:9" ht="15.75" customHeight="1">
      <c r="B11" s="59" t="s">
        <v>74</v>
      </c>
      <c r="C11" s="72" t="s">
        <v>76</v>
      </c>
      <c r="D11" s="59" t="s">
        <v>7</v>
      </c>
      <c r="E11" s="59" t="s">
        <v>18</v>
      </c>
      <c r="F11" s="59"/>
      <c r="G11" s="59" t="s">
        <v>93</v>
      </c>
      <c r="H11" s="59"/>
      <c r="I11" s="98" t="s">
        <v>48</v>
      </c>
    </row>
    <row r="12" spans="2:9" ht="15">
      <c r="B12" s="78"/>
      <c r="C12" s="78"/>
      <c r="D12" s="78"/>
      <c r="E12" s="78" t="s">
        <v>14</v>
      </c>
      <c r="F12" s="78" t="s">
        <v>15</v>
      </c>
      <c r="G12" s="78" t="s">
        <v>14</v>
      </c>
      <c r="H12" s="78" t="s">
        <v>15</v>
      </c>
      <c r="I12" s="99" t="s">
        <v>106</v>
      </c>
    </row>
    <row r="13" spans="2:9" ht="15">
      <c r="B13" s="82">
        <v>1</v>
      </c>
      <c r="C13" s="82">
        <v>306</v>
      </c>
      <c r="D13" s="82" t="s">
        <v>1</v>
      </c>
      <c r="E13" s="76">
        <v>261</v>
      </c>
      <c r="F13" s="76"/>
      <c r="G13" s="76">
        <v>223</v>
      </c>
      <c r="H13" s="76"/>
      <c r="I13" s="93">
        <f>E13+G13</f>
        <v>484</v>
      </c>
    </row>
    <row r="14" spans="2:9" ht="15">
      <c r="B14" s="82">
        <v>2</v>
      </c>
      <c r="C14" s="82">
        <v>430</v>
      </c>
      <c r="D14" s="82" t="s">
        <v>2</v>
      </c>
      <c r="E14" s="76">
        <v>433</v>
      </c>
      <c r="F14" s="76"/>
      <c r="G14" s="76">
        <v>256.25</v>
      </c>
      <c r="H14" s="76"/>
      <c r="I14" s="93">
        <f aca="true" t="shared" si="0" ref="I14:I23">E14+G14</f>
        <v>689.25</v>
      </c>
    </row>
    <row r="15" spans="2:9" ht="15">
      <c r="B15" s="82">
        <v>3</v>
      </c>
      <c r="C15" s="82">
        <v>788</v>
      </c>
      <c r="D15" s="82" t="s">
        <v>3</v>
      </c>
      <c r="E15" s="76">
        <v>165.53</v>
      </c>
      <c r="F15" s="76"/>
      <c r="G15" s="81">
        <v>96</v>
      </c>
      <c r="H15" s="76"/>
      <c r="I15" s="93">
        <f t="shared" si="0"/>
        <v>261.53</v>
      </c>
    </row>
    <row r="16" spans="2:9" ht="15">
      <c r="B16" s="82">
        <v>4</v>
      </c>
      <c r="C16" s="82">
        <v>996</v>
      </c>
      <c r="D16" s="82" t="s">
        <v>65</v>
      </c>
      <c r="E16" s="76">
        <v>149</v>
      </c>
      <c r="F16" s="76"/>
      <c r="G16" s="81">
        <v>112.9</v>
      </c>
      <c r="H16" s="76"/>
      <c r="I16" s="93">
        <f t="shared" si="0"/>
        <v>261.9</v>
      </c>
    </row>
    <row r="17" spans="2:9" ht="15">
      <c r="B17" s="82">
        <v>5</v>
      </c>
      <c r="C17" s="82">
        <v>458</v>
      </c>
      <c r="D17" s="82" t="s">
        <v>5</v>
      </c>
      <c r="E17" s="76">
        <v>203</v>
      </c>
      <c r="F17" s="76"/>
      <c r="G17" s="81">
        <v>182</v>
      </c>
      <c r="H17" s="76"/>
      <c r="I17" s="93">
        <f t="shared" si="0"/>
        <v>385</v>
      </c>
    </row>
    <row r="18" spans="2:9" ht="15">
      <c r="B18" s="82">
        <v>6</v>
      </c>
      <c r="C18" s="82">
        <v>1036</v>
      </c>
      <c r="D18" s="82" t="s">
        <v>66</v>
      </c>
      <c r="E18" s="76">
        <v>165</v>
      </c>
      <c r="F18" s="76"/>
      <c r="G18" s="81">
        <v>99</v>
      </c>
      <c r="H18" s="76"/>
      <c r="I18" s="93">
        <f t="shared" si="0"/>
        <v>264</v>
      </c>
    </row>
    <row r="19" spans="2:9" ht="15">
      <c r="B19" s="82">
        <v>7</v>
      </c>
      <c r="C19" s="82">
        <v>1140</v>
      </c>
      <c r="D19" s="82" t="s">
        <v>11</v>
      </c>
      <c r="E19" s="76">
        <v>10.72</v>
      </c>
      <c r="F19" s="76"/>
      <c r="G19" s="76">
        <v>30</v>
      </c>
      <c r="H19" s="76"/>
      <c r="I19" s="93">
        <f t="shared" si="0"/>
        <v>40.72</v>
      </c>
    </row>
    <row r="20" spans="2:9" ht="22.5" customHeight="1">
      <c r="B20" s="82">
        <v>8</v>
      </c>
      <c r="C20" s="58" t="s">
        <v>94</v>
      </c>
      <c r="D20" s="91" t="s">
        <v>80</v>
      </c>
      <c r="E20" s="76">
        <v>215.72</v>
      </c>
      <c r="F20" s="76"/>
      <c r="G20" s="76">
        <v>62.1</v>
      </c>
      <c r="H20" s="76"/>
      <c r="I20" s="93">
        <f t="shared" si="0"/>
        <v>277.82</v>
      </c>
    </row>
    <row r="21" spans="2:9" ht="15">
      <c r="B21" s="82">
        <v>9</v>
      </c>
      <c r="C21" s="58" t="s">
        <v>94</v>
      </c>
      <c r="D21" s="82" t="s">
        <v>81</v>
      </c>
      <c r="E21" s="81">
        <v>98.4</v>
      </c>
      <c r="F21" s="76"/>
      <c r="G21" s="76">
        <v>54.8</v>
      </c>
      <c r="H21" s="76"/>
      <c r="I21" s="93">
        <f t="shared" si="0"/>
        <v>153.2</v>
      </c>
    </row>
    <row r="22" spans="2:9" ht="15">
      <c r="B22" s="82">
        <v>10</v>
      </c>
      <c r="C22" s="58" t="s">
        <v>94</v>
      </c>
      <c r="D22" s="82" t="s">
        <v>82</v>
      </c>
      <c r="E22" s="76">
        <v>90</v>
      </c>
      <c r="F22" s="76"/>
      <c r="G22" s="76">
        <v>67</v>
      </c>
      <c r="H22" s="76"/>
      <c r="I22" s="93">
        <f t="shared" si="0"/>
        <v>157</v>
      </c>
    </row>
    <row r="23" spans="2:9" ht="15">
      <c r="B23" s="82">
        <v>11</v>
      </c>
      <c r="C23" s="58" t="s">
        <v>94</v>
      </c>
      <c r="D23" s="82" t="s">
        <v>95</v>
      </c>
      <c r="E23" s="76">
        <v>147.8</v>
      </c>
      <c r="F23" s="76"/>
      <c r="G23" s="76">
        <v>70</v>
      </c>
      <c r="H23" s="76"/>
      <c r="I23" s="93">
        <f t="shared" si="0"/>
        <v>217.8</v>
      </c>
    </row>
    <row r="24" spans="2:9" ht="15">
      <c r="B24" s="79"/>
      <c r="C24" s="79"/>
      <c r="D24" s="79" t="s">
        <v>12</v>
      </c>
      <c r="E24" s="80">
        <f>SUM(E13:E23)</f>
        <v>1939.17</v>
      </c>
      <c r="F24" s="80">
        <f>SUM(F13:F23)</f>
        <v>0</v>
      </c>
      <c r="G24" s="80">
        <f>SUM(G13:G23)</f>
        <v>1253.05</v>
      </c>
      <c r="H24" s="80">
        <f>SUM(H13:H23)</f>
        <v>0</v>
      </c>
      <c r="I24" s="100">
        <f>SUM(I13:I23)</f>
        <v>3192.22</v>
      </c>
    </row>
    <row r="25" ht="15">
      <c r="I25" s="97"/>
    </row>
    <row r="27" ht="15">
      <c r="D27" s="54" t="s">
        <v>107</v>
      </c>
    </row>
    <row r="29" ht="15">
      <c r="D29" s="54" t="s">
        <v>110</v>
      </c>
    </row>
    <row r="30" ht="6.75" customHeight="1"/>
    <row r="31" ht="15">
      <c r="D31" s="54" t="s">
        <v>108</v>
      </c>
    </row>
    <row r="32" ht="7.5" customHeight="1"/>
    <row r="33" ht="15">
      <c r="D33" s="54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D17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1.7109375" style="113" customWidth="1"/>
    <col min="2" max="2" width="4.57421875" style="113" customWidth="1"/>
    <col min="3" max="3" width="57.57421875" style="113" customWidth="1"/>
    <col min="4" max="4" width="19.28125" style="113" customWidth="1"/>
    <col min="5" max="16384" width="9.140625" style="113" customWidth="1"/>
  </cols>
  <sheetData>
    <row r="3" ht="15.75">
      <c r="C3" s="114" t="s">
        <v>116</v>
      </c>
    </row>
    <row r="4" ht="15.75">
      <c r="C4" s="115"/>
    </row>
    <row r="5" spans="2:4" ht="15.75" customHeight="1">
      <c r="B5" s="116" t="s">
        <v>74</v>
      </c>
      <c r="C5" s="116" t="s">
        <v>7</v>
      </c>
      <c r="D5" s="121" t="s">
        <v>115</v>
      </c>
    </row>
    <row r="6" spans="2:4" ht="15.75">
      <c r="B6" s="117">
        <v>1</v>
      </c>
      <c r="C6" s="117" t="s">
        <v>1</v>
      </c>
      <c r="D6" s="122">
        <v>15132</v>
      </c>
    </row>
    <row r="7" spans="2:4" ht="15.75">
      <c r="B7" s="117">
        <v>2</v>
      </c>
      <c r="C7" s="117" t="s">
        <v>2</v>
      </c>
      <c r="D7" s="122">
        <v>21078</v>
      </c>
    </row>
    <row r="8" spans="2:4" ht="15.75">
      <c r="B8" s="117">
        <v>3</v>
      </c>
      <c r="C8" s="117" t="s">
        <v>3</v>
      </c>
      <c r="D8" s="122">
        <v>8830</v>
      </c>
    </row>
    <row r="9" spans="2:4" ht="15.75">
      <c r="B9" s="117">
        <v>4</v>
      </c>
      <c r="C9" s="117" t="s">
        <v>65</v>
      </c>
      <c r="D9" s="122">
        <v>9074</v>
      </c>
    </row>
    <row r="10" spans="2:4" ht="15.75">
      <c r="B10" s="117">
        <v>5</v>
      </c>
      <c r="C10" s="117" t="s">
        <v>5</v>
      </c>
      <c r="D10" s="122">
        <v>13560</v>
      </c>
    </row>
    <row r="11" spans="2:4" ht="15.75">
      <c r="B11" s="117">
        <v>6</v>
      </c>
      <c r="C11" s="117" t="s">
        <v>66</v>
      </c>
      <c r="D11" s="122">
        <v>8942</v>
      </c>
    </row>
    <row r="12" spans="2:4" ht="15.75">
      <c r="B12" s="117">
        <v>7</v>
      </c>
      <c r="C12" s="117" t="s">
        <v>11</v>
      </c>
      <c r="D12" s="122">
        <v>1584</v>
      </c>
    </row>
    <row r="13" spans="2:4" ht="33.75" customHeight="1">
      <c r="B13" s="117">
        <v>8</v>
      </c>
      <c r="C13" s="118" t="s">
        <v>80</v>
      </c>
      <c r="D13" s="122">
        <v>8828</v>
      </c>
    </row>
    <row r="14" spans="2:4" ht="15.75">
      <c r="B14" s="117">
        <v>9</v>
      </c>
      <c r="C14" s="117" t="s">
        <v>117</v>
      </c>
      <c r="D14" s="122">
        <v>7512</v>
      </c>
    </row>
    <row r="15" spans="2:4" ht="15.75">
      <c r="B15" s="117">
        <v>10</v>
      </c>
      <c r="C15" s="117" t="s">
        <v>82</v>
      </c>
      <c r="D15" s="122">
        <v>8244</v>
      </c>
    </row>
    <row r="16" spans="2:4" ht="15.75">
      <c r="B16" s="117">
        <v>11</v>
      </c>
      <c r="C16" s="117" t="s">
        <v>95</v>
      </c>
      <c r="D16" s="122">
        <v>7216</v>
      </c>
    </row>
    <row r="17" spans="2:4" ht="15.75">
      <c r="B17" s="119"/>
      <c r="C17" s="119" t="s">
        <v>114</v>
      </c>
      <c r="D17" s="120">
        <f>SUM(D6:D16)</f>
        <v>110000</v>
      </c>
    </row>
    <row r="18" ht="6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Windows User</cp:lastModifiedBy>
  <cp:lastPrinted>2019-12-30T22:16:47Z</cp:lastPrinted>
  <dcterms:created xsi:type="dcterms:W3CDTF">2006-05-18T07:23:09Z</dcterms:created>
  <dcterms:modified xsi:type="dcterms:W3CDTF">2019-12-30T22:23:30Z</dcterms:modified>
  <cp:category/>
  <cp:version/>
  <cp:contentType/>
  <cp:contentStatus/>
</cp:coreProperties>
</file>